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/>
  <mc:AlternateContent xmlns:mc="http://schemas.openxmlformats.org/markup-compatibility/2006">
    <mc:Choice Requires="x15">
      <x15ac:absPath xmlns:x15ac="http://schemas.microsoft.com/office/spreadsheetml/2010/11/ac" url="C:\Users\COMPAQ\Downloads\"/>
    </mc:Choice>
  </mc:AlternateContent>
  <xr:revisionPtr revIDLastSave="0" documentId="13_ncr:1_{FEB88235-7110-4AB2-89DB-618E0357DCB5}" xr6:coauthVersionLast="43" xr6:coauthVersionMax="43" xr10:uidLastSave="{00000000-0000-0000-0000-000000000000}"/>
  <bookViews>
    <workbookView xWindow="-120" yWindow="-120" windowWidth="20730" windowHeight="11160" activeTab="2" xr2:uid="{00000000-000D-0000-FFFF-FFFF00000000}"/>
  </bookViews>
  <sheets>
    <sheet name="Resultatul" sheetId="5" r:id="rId1"/>
    <sheet name="Venituri" sheetId="4" r:id="rId2"/>
    <sheet name="Cheltuieli Totale" sheetId="1" r:id="rId3"/>
    <sheet name="Cheltuieli Administrative" sheetId="2" r:id="rId4"/>
    <sheet name="Cashflow" sheetId="6" r:id="rId5"/>
  </sheets>
  <definedNames>
    <definedName name="_xlnm.Print_Area" localSheetId="2">'Cheltuieli Totale'!$A$1:$BN$50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2" l="1"/>
  <c r="L63" i="2"/>
  <c r="L64" i="2"/>
  <c r="L65" i="2"/>
  <c r="L66" i="2"/>
  <c r="L67" i="2"/>
  <c r="D24" i="6"/>
  <c r="E24" i="6"/>
  <c r="F24" i="6"/>
  <c r="G24" i="6"/>
  <c r="H24" i="6"/>
  <c r="I24" i="6"/>
  <c r="J24" i="6"/>
  <c r="K24" i="6"/>
  <c r="L24" i="6"/>
  <c r="M24" i="6"/>
  <c r="D29" i="6"/>
  <c r="E29" i="6"/>
  <c r="F29" i="6"/>
  <c r="G29" i="6"/>
  <c r="H29" i="6"/>
  <c r="I29" i="6"/>
  <c r="J29" i="6"/>
  <c r="K29" i="6"/>
  <c r="L29" i="6"/>
  <c r="M29" i="6"/>
  <c r="D45" i="6"/>
  <c r="E45" i="6"/>
  <c r="F45" i="6"/>
  <c r="G45" i="6"/>
  <c r="H45" i="6"/>
  <c r="I45" i="6"/>
  <c r="J45" i="6"/>
  <c r="K45" i="6"/>
  <c r="L45" i="6"/>
  <c r="M45" i="6"/>
  <c r="D50" i="6"/>
  <c r="E50" i="6"/>
  <c r="F50" i="6"/>
  <c r="G50" i="6"/>
  <c r="H50" i="6"/>
  <c r="I50" i="6"/>
  <c r="J50" i="6"/>
  <c r="K50" i="6"/>
  <c r="L50" i="6"/>
  <c r="M50" i="6"/>
  <c r="D54" i="6"/>
  <c r="E54" i="6"/>
  <c r="F54" i="6"/>
  <c r="G54" i="6"/>
  <c r="H54" i="6"/>
  <c r="I54" i="6"/>
  <c r="J54" i="6"/>
  <c r="K54" i="6"/>
  <c r="L54" i="6"/>
  <c r="M54" i="6"/>
  <c r="D63" i="6"/>
  <c r="E63" i="6"/>
  <c r="F63" i="6"/>
  <c r="G63" i="6"/>
  <c r="H63" i="6"/>
  <c r="I63" i="6"/>
  <c r="J63" i="6"/>
  <c r="K63" i="6"/>
  <c r="L63" i="6"/>
  <c r="M63" i="6"/>
  <c r="D98" i="6"/>
  <c r="E98" i="6"/>
  <c r="F98" i="6"/>
  <c r="G98" i="6"/>
  <c r="H98" i="6"/>
  <c r="I98" i="6"/>
  <c r="J98" i="6"/>
  <c r="K98" i="6"/>
  <c r="L98" i="6"/>
  <c r="M98" i="6"/>
  <c r="C29" i="6"/>
  <c r="C45" i="6"/>
  <c r="C50" i="6"/>
  <c r="C54" i="6"/>
  <c r="C63" i="6"/>
  <c r="C44" i="6" s="1"/>
  <c r="C124" i="6" s="1"/>
  <c r="C98" i="6"/>
  <c r="B98" i="6"/>
  <c r="B63" i="6"/>
  <c r="B54" i="6"/>
  <c r="B50" i="6"/>
  <c r="B45" i="6"/>
  <c r="B44" i="6" s="1"/>
  <c r="B124" i="6" s="1"/>
  <c r="B127" i="6" s="1"/>
  <c r="C10" i="6" s="1"/>
  <c r="B29" i="6"/>
  <c r="C24" i="6"/>
  <c r="B24" i="6"/>
  <c r="D43" i="1"/>
  <c r="D45" i="1"/>
  <c r="D41" i="1"/>
  <c r="D40" i="1"/>
  <c r="D39" i="1"/>
  <c r="D38" i="1" s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P38" i="1"/>
  <c r="AO38" i="1"/>
  <c r="AN38" i="1"/>
  <c r="AM38" i="1"/>
  <c r="AL38" i="1"/>
  <c r="AK38" i="1"/>
  <c r="AJ38" i="1"/>
  <c r="AH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N38" i="1"/>
  <c r="M38" i="1"/>
  <c r="L38" i="1"/>
  <c r="J38" i="1"/>
  <c r="I38" i="1"/>
  <c r="H38" i="1"/>
  <c r="G38" i="1"/>
  <c r="F38" i="1"/>
  <c r="E38" i="1"/>
  <c r="D37" i="1"/>
  <c r="D36" i="1"/>
  <c r="D35" i="1"/>
  <c r="D34" i="1"/>
  <c r="D33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P32" i="1"/>
  <c r="AO32" i="1"/>
  <c r="AN32" i="1"/>
  <c r="AM32" i="1"/>
  <c r="AL32" i="1"/>
  <c r="AK32" i="1"/>
  <c r="AJ32" i="1"/>
  <c r="AH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N32" i="1"/>
  <c r="M32" i="1"/>
  <c r="L32" i="1"/>
  <c r="J32" i="1"/>
  <c r="I32" i="1"/>
  <c r="H32" i="1"/>
  <c r="G32" i="1"/>
  <c r="F32" i="1"/>
  <c r="E32" i="1"/>
  <c r="D31" i="1"/>
  <c r="D30" i="1"/>
  <c r="D29" i="1"/>
  <c r="D28" i="1" s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P28" i="1"/>
  <c r="AO28" i="1"/>
  <c r="AN28" i="1"/>
  <c r="AM28" i="1"/>
  <c r="AL28" i="1"/>
  <c r="AK28" i="1"/>
  <c r="AJ28" i="1"/>
  <c r="AH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N28" i="1"/>
  <c r="M28" i="1"/>
  <c r="L28" i="1"/>
  <c r="J28" i="1"/>
  <c r="I28" i="1"/>
  <c r="H28" i="1"/>
  <c r="G28" i="1"/>
  <c r="F28" i="1"/>
  <c r="E28" i="1"/>
  <c r="D27" i="1"/>
  <c r="D26" i="1"/>
  <c r="D25" i="1"/>
  <c r="D24" i="1"/>
  <c r="D23" i="1"/>
  <c r="D21" i="1"/>
  <c r="D20" i="1"/>
  <c r="D19" i="1"/>
  <c r="D15" i="1"/>
  <c r="D14" i="1"/>
  <c r="D13" i="1"/>
  <c r="D12" i="1"/>
  <c r="D11" i="1"/>
  <c r="D10" i="1"/>
  <c r="D9" i="1"/>
  <c r="E8" i="1"/>
  <c r="D8" i="1"/>
  <c r="L44" i="6" l="1"/>
  <c r="L124" i="6" s="1"/>
  <c r="J44" i="6"/>
  <c r="J124" i="6" s="1"/>
  <c r="H44" i="6"/>
  <c r="H124" i="6" s="1"/>
  <c r="F44" i="6"/>
  <c r="F124" i="6" s="1"/>
  <c r="D32" i="1"/>
  <c r="M44" i="6"/>
  <c r="M124" i="6" s="1"/>
  <c r="I44" i="6"/>
  <c r="I124" i="6" s="1"/>
  <c r="E44" i="6"/>
  <c r="E124" i="6" s="1"/>
  <c r="K44" i="6"/>
  <c r="K124" i="6" s="1"/>
  <c r="G44" i="6"/>
  <c r="G124" i="6" s="1"/>
  <c r="D44" i="6"/>
  <c r="D124" i="6" s="1"/>
  <c r="C127" i="6"/>
  <c r="D10" i="6" s="1"/>
  <c r="D127" i="6" s="1"/>
  <c r="E10" i="6" s="1"/>
  <c r="E127" i="6" s="1"/>
  <c r="F10" i="6" s="1"/>
  <c r="F127" i="6" s="1"/>
  <c r="G10" i="6" s="1"/>
  <c r="G127" i="6" s="1"/>
  <c r="H10" i="6" s="1"/>
  <c r="H127" i="6" s="1"/>
  <c r="I10" i="6" s="1"/>
  <c r="I127" i="6" s="1"/>
  <c r="J10" i="6" s="1"/>
  <c r="J127" i="6" s="1"/>
  <c r="K10" i="6" s="1"/>
  <c r="K127" i="6" s="1"/>
  <c r="L10" i="6" s="1"/>
  <c r="L127" i="6" s="1"/>
  <c r="M10" i="6" s="1"/>
  <c r="M127" i="6" s="1"/>
  <c r="J11" i="2"/>
  <c r="L31" i="2" l="1"/>
  <c r="L30" i="2"/>
  <c r="L29" i="2"/>
  <c r="K7" i="2"/>
  <c r="E70" i="2"/>
  <c r="I23" i="2" l="1"/>
  <c r="E21" i="4" l="1"/>
  <c r="E15" i="4"/>
  <c r="E5" i="4" s="1"/>
  <c r="C5" i="5" s="1"/>
  <c r="E19" i="4"/>
  <c r="E18" i="4"/>
  <c r="J9" i="2"/>
  <c r="L13" i="2"/>
  <c r="L10" i="2"/>
  <c r="L11" i="2"/>
  <c r="L70" i="2"/>
  <c r="J15" i="2"/>
  <c r="L9" i="2" l="1"/>
  <c r="J7" i="2"/>
  <c r="E22" i="4"/>
  <c r="E6" i="4" s="1"/>
  <c r="C45" i="1"/>
  <c r="B45" i="1" s="1"/>
  <c r="B44" i="1" s="1"/>
  <c r="C40" i="1"/>
  <c r="B40" i="1" s="1"/>
  <c r="C30" i="1"/>
  <c r="B30" i="1" s="1"/>
  <c r="C23" i="1"/>
  <c r="B23" i="1" s="1"/>
  <c r="C14" i="1"/>
  <c r="B14" i="1" s="1"/>
  <c r="C10" i="1"/>
  <c r="B10" i="1" s="1"/>
  <c r="L23" i="2"/>
  <c r="L21" i="2" s="1"/>
  <c r="B21" i="2" s="1"/>
  <c r="C13" i="1" s="1"/>
  <c r="B13" i="1" s="1"/>
  <c r="L25" i="2"/>
  <c r="B25" i="2" s="1"/>
  <c r="C15" i="1" s="1"/>
  <c r="B15" i="1" s="1"/>
  <c r="L20" i="2"/>
  <c r="L15" i="2"/>
  <c r="B15" i="2" s="1"/>
  <c r="C11" i="1" s="1"/>
  <c r="B11" i="1" s="1"/>
  <c r="B9" i="2"/>
  <c r="C9" i="1" s="1"/>
  <c r="B9" i="1" s="1"/>
  <c r="L50" i="2"/>
  <c r="L61" i="2"/>
  <c r="L62" i="2"/>
  <c r="L68" i="2"/>
  <c r="L69" i="2"/>
  <c r="L60" i="2"/>
  <c r="B50" i="2"/>
  <c r="L27" i="2"/>
  <c r="L26" i="2" s="1"/>
  <c r="J58" i="2"/>
  <c r="B58" i="2" s="1"/>
  <c r="B42" i="1"/>
  <c r="C48" i="1"/>
  <c r="C42" i="1"/>
  <c r="F5" i="1"/>
  <c r="F7" i="1"/>
  <c r="F16" i="1"/>
  <c r="F18" i="1"/>
  <c r="F22" i="1"/>
  <c r="F42" i="1"/>
  <c r="F44" i="1"/>
  <c r="F46" i="1"/>
  <c r="F48" i="1"/>
  <c r="B73" i="2"/>
  <c r="B72" i="2"/>
  <c r="L71" i="2"/>
  <c r="K71" i="2"/>
  <c r="J71" i="2"/>
  <c r="C71" i="2"/>
  <c r="C56" i="2"/>
  <c r="B55" i="2"/>
  <c r="B54" i="2" s="1"/>
  <c r="L54" i="2"/>
  <c r="K54" i="2"/>
  <c r="J54" i="2"/>
  <c r="C54" i="2"/>
  <c r="B53" i="2"/>
  <c r="B52" i="2" s="1"/>
  <c r="L52" i="2"/>
  <c r="K52" i="2"/>
  <c r="J52" i="2"/>
  <c r="C52" i="2"/>
  <c r="B51" i="2"/>
  <c r="C41" i="1" s="1"/>
  <c r="B41" i="1" s="1"/>
  <c r="B49" i="2"/>
  <c r="C39" i="1" s="1"/>
  <c r="B39" i="1" s="1"/>
  <c r="L48" i="2"/>
  <c r="K48" i="2"/>
  <c r="J48" i="2"/>
  <c r="C48" i="2"/>
  <c r="B47" i="2"/>
  <c r="C37" i="1" s="1"/>
  <c r="B37" i="1" s="1"/>
  <c r="B46" i="2"/>
  <c r="C36" i="1" s="1"/>
  <c r="B36" i="1" s="1"/>
  <c r="B45" i="2"/>
  <c r="C35" i="1" s="1"/>
  <c r="B35" i="1" s="1"/>
  <c r="B44" i="2"/>
  <c r="C34" i="1" s="1"/>
  <c r="B34" i="1" s="1"/>
  <c r="B43" i="2"/>
  <c r="C33" i="1" s="1"/>
  <c r="B33" i="1" s="1"/>
  <c r="L42" i="2"/>
  <c r="K42" i="2"/>
  <c r="J42" i="2"/>
  <c r="C42" i="2"/>
  <c r="B41" i="2"/>
  <c r="C31" i="1" s="1"/>
  <c r="B31" i="1" s="1"/>
  <c r="B40" i="2"/>
  <c r="B39" i="2"/>
  <c r="C29" i="1" s="1"/>
  <c r="B29" i="1" s="1"/>
  <c r="L38" i="2"/>
  <c r="K38" i="2"/>
  <c r="J38" i="2"/>
  <c r="C38" i="2"/>
  <c r="B37" i="2"/>
  <c r="C27" i="1" s="1"/>
  <c r="B27" i="1" s="1"/>
  <c r="B36" i="2"/>
  <c r="C26" i="1" s="1"/>
  <c r="B26" i="1" s="1"/>
  <c r="B35" i="2"/>
  <c r="C25" i="1" s="1"/>
  <c r="B25" i="1" s="1"/>
  <c r="B34" i="2"/>
  <c r="C24" i="1" s="1"/>
  <c r="B33" i="2"/>
  <c r="B31" i="2"/>
  <c r="C21" i="1" s="1"/>
  <c r="B21" i="1" s="1"/>
  <c r="B30" i="2"/>
  <c r="C20" i="1" s="1"/>
  <c r="B20" i="1" s="1"/>
  <c r="B29" i="2"/>
  <c r="C19" i="1" s="1"/>
  <c r="B19" i="1" s="1"/>
  <c r="L28" i="2"/>
  <c r="K28" i="2"/>
  <c r="J28" i="2"/>
  <c r="C28" i="2"/>
  <c r="K26" i="2"/>
  <c r="J26" i="2"/>
  <c r="C26" i="2"/>
  <c r="B24" i="2"/>
  <c r="B20" i="2"/>
  <c r="C12" i="1" s="1"/>
  <c r="B12" i="1" s="1"/>
  <c r="B14" i="2"/>
  <c r="B8" i="2"/>
  <c r="C8" i="1" s="1"/>
  <c r="B8" i="1" s="1"/>
  <c r="C7" i="2"/>
  <c r="K5" i="2"/>
  <c r="B27" i="2" l="1"/>
  <c r="L59" i="2"/>
  <c r="B59" i="2" s="1"/>
  <c r="B57" i="2" s="1"/>
  <c r="E7" i="4"/>
  <c r="C6" i="5"/>
  <c r="C7" i="5" s="1"/>
  <c r="F4" i="1"/>
  <c r="L7" i="2"/>
  <c r="C44" i="1"/>
  <c r="B24" i="1"/>
  <c r="C22" i="1"/>
  <c r="C18" i="1"/>
  <c r="C7" i="1"/>
  <c r="B7" i="1"/>
  <c r="B71" i="2"/>
  <c r="B48" i="2"/>
  <c r="C38" i="1" s="1"/>
  <c r="B38" i="1" s="1"/>
  <c r="L32" i="2"/>
  <c r="B18" i="1"/>
  <c r="F6" i="1"/>
  <c r="C32" i="2"/>
  <c r="J32" i="2"/>
  <c r="B42" i="2"/>
  <c r="C32" i="1" s="1"/>
  <c r="B32" i="1" s="1"/>
  <c r="B28" i="2"/>
  <c r="B38" i="2"/>
  <c r="C28" i="1" s="1"/>
  <c r="B28" i="1" s="1"/>
  <c r="K32" i="2"/>
  <c r="B7" i="2"/>
  <c r="B5" i="2"/>
  <c r="E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E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E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E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H22" i="1"/>
  <c r="L22" i="1"/>
  <c r="P22" i="1"/>
  <c r="T22" i="1"/>
  <c r="X22" i="1"/>
  <c r="AB22" i="1"/>
  <c r="AF22" i="1"/>
  <c r="AJ22" i="1"/>
  <c r="AN22" i="1"/>
  <c r="AR22" i="1"/>
  <c r="AV22" i="1"/>
  <c r="AZ22" i="1"/>
  <c r="BD22" i="1"/>
  <c r="BH22" i="1"/>
  <c r="BL22" i="1"/>
  <c r="G22" i="1"/>
  <c r="J22" i="1"/>
  <c r="K22" i="1"/>
  <c r="N22" i="1"/>
  <c r="O22" i="1"/>
  <c r="S22" i="1"/>
  <c r="W22" i="1"/>
  <c r="Z22" i="1"/>
  <c r="AA22" i="1"/>
  <c r="AD22" i="1"/>
  <c r="AE22" i="1"/>
  <c r="AI22" i="1"/>
  <c r="AM22" i="1"/>
  <c r="AP22" i="1"/>
  <c r="AQ22" i="1"/>
  <c r="AT22" i="1"/>
  <c r="AU22" i="1"/>
  <c r="AY22" i="1"/>
  <c r="BC22" i="1"/>
  <c r="BF22" i="1"/>
  <c r="BG22" i="1"/>
  <c r="BJ22" i="1"/>
  <c r="BK22" i="1"/>
  <c r="E22" i="1"/>
  <c r="R22" i="1"/>
  <c r="V22" i="1"/>
  <c r="AH22" i="1"/>
  <c r="AL22" i="1"/>
  <c r="AX22" i="1"/>
  <c r="BB22" i="1"/>
  <c r="BN22" i="1"/>
  <c r="E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E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E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G5" i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AY5" i="1" s="1"/>
  <c r="AZ5" i="1" s="1"/>
  <c r="BA5" i="1" s="1"/>
  <c r="BB5" i="1" s="1"/>
  <c r="BC5" i="1" s="1"/>
  <c r="BD5" i="1" s="1"/>
  <c r="BE5" i="1" s="1"/>
  <c r="BF5" i="1" s="1"/>
  <c r="BG5" i="1" s="1"/>
  <c r="BH5" i="1" s="1"/>
  <c r="BI5" i="1" s="1"/>
  <c r="BJ5" i="1" s="1"/>
  <c r="BK5" i="1" s="1"/>
  <c r="BL5" i="1" s="1"/>
  <c r="BM5" i="1" s="1"/>
  <c r="BN5" i="1" s="1"/>
  <c r="D17" i="1"/>
  <c r="D16" i="1" s="1"/>
  <c r="D18" i="1"/>
  <c r="D42" i="1"/>
  <c r="D44" i="1"/>
  <c r="D47" i="1"/>
  <c r="D46" i="1" s="1"/>
  <c r="D49" i="1"/>
  <c r="B49" i="1" s="1"/>
  <c r="D50" i="1"/>
  <c r="D48" i="1" l="1"/>
  <c r="B50" i="1"/>
  <c r="B48" i="1" s="1"/>
  <c r="B22" i="1"/>
  <c r="B26" i="2"/>
  <c r="C17" i="1"/>
  <c r="BB4" i="1"/>
  <c r="R6" i="1"/>
  <c r="BL4" i="1"/>
  <c r="P6" i="1"/>
  <c r="AL4" i="1"/>
  <c r="V4" i="1"/>
  <c r="BN4" i="1"/>
  <c r="BN6" i="1"/>
  <c r="BF4" i="1"/>
  <c r="AX4" i="1"/>
  <c r="AP4" i="1"/>
  <c r="AH4" i="1"/>
  <c r="Z4" i="1"/>
  <c r="BK6" i="1"/>
  <c r="O6" i="1"/>
  <c r="N4" i="1"/>
  <c r="J4" i="1"/>
  <c r="C47" i="1"/>
  <c r="B56" i="2"/>
  <c r="B32" i="2"/>
  <c r="AT4" i="1"/>
  <c r="AD4" i="1"/>
  <c r="BL6" i="1"/>
  <c r="BD4" i="1"/>
  <c r="AV4" i="1"/>
  <c r="AN4" i="1"/>
  <c r="T4" i="1"/>
  <c r="P4" i="1"/>
  <c r="D5" i="1"/>
  <c r="R4" i="1"/>
  <c r="D7" i="1"/>
  <c r="AD6" i="1"/>
  <c r="BH4" i="1"/>
  <c r="AZ4" i="1"/>
  <c r="AR4" i="1"/>
  <c r="AJ4" i="1"/>
  <c r="X4" i="1"/>
  <c r="D22" i="1"/>
  <c r="Z6" i="1"/>
  <c r="BJ4" i="1"/>
  <c r="J6" i="1"/>
  <c r="BM22" i="1"/>
  <c r="BM4" i="1" s="1"/>
  <c r="BI22" i="1"/>
  <c r="BI4" i="1" s="1"/>
  <c r="BE22" i="1"/>
  <c r="BE4" i="1" s="1"/>
  <c r="BA22" i="1"/>
  <c r="BA4" i="1" s="1"/>
  <c r="AW22" i="1"/>
  <c r="AW4" i="1" s="1"/>
  <c r="AS22" i="1"/>
  <c r="AS4" i="1" s="1"/>
  <c r="AO22" i="1"/>
  <c r="AO4" i="1" s="1"/>
  <c r="AK22" i="1"/>
  <c r="AK4" i="1" s="1"/>
  <c r="AG22" i="1"/>
  <c r="AG4" i="1" s="1"/>
  <c r="AC22" i="1"/>
  <c r="AC6" i="1" s="1"/>
  <c r="Y22" i="1"/>
  <c r="Y4" i="1" s="1"/>
  <c r="U22" i="1"/>
  <c r="U4" i="1" s="1"/>
  <c r="Q22" i="1"/>
  <c r="Q6" i="1" s="1"/>
  <c r="M22" i="1"/>
  <c r="M6" i="1" s="1"/>
  <c r="I22" i="1"/>
  <c r="I4" i="1" s="1"/>
  <c r="AC4" i="1"/>
  <c r="G6" i="1"/>
  <c r="G4" i="1"/>
  <c r="AF4" i="1"/>
  <c r="AF6" i="1"/>
  <c r="AB4" i="1"/>
  <c r="AB6" i="1"/>
  <c r="L4" i="1"/>
  <c r="L6" i="1"/>
  <c r="H6" i="1"/>
  <c r="H4" i="1"/>
  <c r="BK4" i="1"/>
  <c r="BG4" i="1"/>
  <c r="BC4" i="1"/>
  <c r="AY4" i="1"/>
  <c r="AU4" i="1"/>
  <c r="AQ4" i="1"/>
  <c r="AM4" i="1"/>
  <c r="AI4" i="1"/>
  <c r="AE4" i="1"/>
  <c r="AA4" i="1"/>
  <c r="W4" i="1"/>
  <c r="S4" i="1"/>
  <c r="O4" i="1"/>
  <c r="K4" i="1"/>
  <c r="Q4" i="1"/>
  <c r="M4" i="1"/>
  <c r="AE6" i="1"/>
  <c r="AA6" i="1"/>
  <c r="K6" i="1"/>
  <c r="BM6" i="1" l="1"/>
  <c r="C16" i="1"/>
  <c r="B17" i="1"/>
  <c r="B16" i="1" s="1"/>
  <c r="D6" i="1"/>
  <c r="D4" i="1" s="1"/>
  <c r="C10" i="5" s="1"/>
  <c r="B6" i="2"/>
  <c r="B4" i="2" s="1"/>
  <c r="C46" i="1"/>
  <c r="B47" i="1"/>
  <c r="B46" i="1" s="1"/>
  <c r="D2" i="1"/>
  <c r="C6" i="1" l="1"/>
  <c r="C4" i="1" s="1"/>
  <c r="C11" i="5" s="1"/>
  <c r="C13" i="5" s="1"/>
  <c r="C16" i="5" s="1"/>
  <c r="B6" i="1" l="1"/>
  <c r="B4" i="1" s="1"/>
</calcChain>
</file>

<file path=xl/sharedStrings.xml><?xml version="1.0" encoding="utf-8"?>
<sst xmlns="http://schemas.openxmlformats.org/spreadsheetml/2006/main" count="392" uniqueCount="292">
  <si>
    <t>TOTAL</t>
  </si>
  <si>
    <t>Marketing, PR and Communication Unit</t>
  </si>
  <si>
    <t>Monitoring and Evaluation Unit</t>
  </si>
  <si>
    <t>Branding and marketing</t>
  </si>
  <si>
    <t>Communication</t>
  </si>
  <si>
    <t>International relations</t>
  </si>
  <si>
    <t>TMworks</t>
  </si>
  <si>
    <t>Cafes 21</t>
  </si>
  <si>
    <t>UNITATEA POWER STATION</t>
  </si>
  <si>
    <t>UNITATEA DE IMPLICARE A PUBLICULUI</t>
  </si>
  <si>
    <t>Școala de Vară</t>
  </si>
  <si>
    <t>UNITATEA DE MANAGEMENT</t>
  </si>
  <si>
    <t>RON</t>
  </si>
  <si>
    <t>TOTAL, inclusiv impozite și taxe</t>
  </si>
  <si>
    <t>Cotă medie fiscalitate (32%, pentru 1.2., 1.5., 1.6., 1.7.)</t>
  </si>
  <si>
    <t>Total, exclusiv taxe</t>
  </si>
  <si>
    <t>1.1. Costuri materiale</t>
  </si>
  <si>
    <t>1.2. Servicii</t>
  </si>
  <si>
    <t>1.3. Costuri de producție</t>
  </si>
  <si>
    <t>1.4. Închirieri de spații și aparatură</t>
  </si>
  <si>
    <t>1.5. Onorarii</t>
  </si>
  <si>
    <t>1.6. Prestări servicii</t>
  </si>
  <si>
    <t>1.7. Premii</t>
  </si>
  <si>
    <t>1.8. Alte cheltuieli (neprevazute)</t>
  </si>
  <si>
    <t>2.1. Dotări de birou</t>
  </si>
  <si>
    <t>3. Cazare și transport participanți / invitați</t>
  </si>
  <si>
    <t>3.1. Cazare</t>
  </si>
  <si>
    <t>3.2. Transport intern</t>
  </si>
  <si>
    <t>3.3. Transport internațional</t>
  </si>
  <si>
    <t>4.2. Consultanță de specialitate</t>
  </si>
  <si>
    <t>4.3. Tipărituri</t>
  </si>
  <si>
    <t>4.1. Realizarea de studii și cercetări</t>
  </si>
  <si>
    <t>4.4. Organizare seminarii</t>
  </si>
  <si>
    <t>4.5.Organizare ateliere de lucru</t>
  </si>
  <si>
    <t>4.6. Organizare conferințe</t>
  </si>
  <si>
    <t xml:space="preserve">      4.6.1. Conferințe de guvernanță culturală</t>
  </si>
  <si>
    <t xml:space="preserve">      4.6.2. Conferințe de monitorizare &amp; evaluare</t>
  </si>
  <si>
    <t xml:space="preserve">      4.6.3. Conferința privind turismul cultural</t>
  </si>
  <si>
    <t xml:space="preserve">      4.7.1. Concept brand &amp; materiale promoționale</t>
  </si>
  <si>
    <t>4.7. Acțiuni promoționale</t>
  </si>
  <si>
    <t xml:space="preserve">      4.7.2. Design web &amp; elaborare conținut media</t>
  </si>
  <si>
    <t xml:space="preserve">      4.7.3. Producție materiale promoționale outdoor &amp; indoor</t>
  </si>
  <si>
    <t xml:space="preserve">      4.7.4. Producție materiale promoționale video, audio, foto, live-streaming</t>
  </si>
  <si>
    <t>4.8. Publicitate</t>
  </si>
  <si>
    <t xml:space="preserve">      4.8.1. Parteneriate media</t>
  </si>
  <si>
    <t xml:space="preserve">      4.8.2. Campanii comunicare radio/tv/online</t>
  </si>
  <si>
    <t xml:space="preserve">      4.8.3. Acțiuni de informare și conștientizare a publicului</t>
  </si>
  <si>
    <t>5.1. Cheltuieli de masă</t>
  </si>
  <si>
    <t>5. Cheltuieli de masă participanți/ invitați</t>
  </si>
  <si>
    <t>6. Diurna pentru participanți / invitați</t>
  </si>
  <si>
    <t>6.1. Diurna</t>
  </si>
  <si>
    <t>7.1. Cheltuieli de personal</t>
  </si>
  <si>
    <t>8.1. Cheltuieli administrative</t>
  </si>
  <si>
    <t>8.2. Cheltuieli de guvernanță</t>
  </si>
  <si>
    <t xml:space="preserve">      4.7.5. Producție instrumente mobile de comunicare</t>
  </si>
  <si>
    <t>Extensii</t>
  </si>
  <si>
    <t>PROGRAM CULTURAL</t>
  </si>
  <si>
    <t>Bid Book</t>
  </si>
  <si>
    <t>Study visits</t>
  </si>
  <si>
    <t>Laboratorul  EPM #2</t>
  </si>
  <si>
    <t>Training si Praxis #6 Audience by choice</t>
  </si>
  <si>
    <t>Training si Praxis #7 Audience by surprise</t>
  </si>
  <si>
    <t>Training si Praxis #8 Audience in public space</t>
  </si>
  <si>
    <t>Personal Engagement Part-time</t>
  </si>
  <si>
    <t>Searchlight</t>
  </si>
  <si>
    <t>Toate Proiectele</t>
  </si>
  <si>
    <t>JazzTM</t>
  </si>
  <si>
    <t>CEFF</t>
  </si>
  <si>
    <t>Eufonia</t>
  </si>
  <si>
    <t>Baroque Festival</t>
  </si>
  <si>
    <t>KafeKultour</t>
  </si>
  <si>
    <t>Guitar Festival</t>
  </si>
  <si>
    <t>LitVest</t>
  </si>
  <si>
    <t>Salvati Patrimoniul Timisoara</t>
  </si>
  <si>
    <t>Memoriile Cetății (Reflecții)</t>
  </si>
  <si>
    <t xml:space="preserve">Pe urmele lui Bartok (Reflecții) </t>
  </si>
  <si>
    <t>Heritage Contact Zones (Reflecții)</t>
  </si>
  <si>
    <t>Lumini Captivante (Reflecții)</t>
  </si>
  <si>
    <t>Orizonturile Cunoașterii (Reflecții)</t>
  </si>
  <si>
    <t>Teatrul ca rezistență (Reflecții)</t>
  </si>
  <si>
    <t xml:space="preserve">Arhive Digitale (Reflecții) </t>
  </si>
  <si>
    <t>O4Roma (Invizibil/Vizibil -Actorii Schimbării)</t>
  </si>
  <si>
    <t>La frontiere - Români în Serbia (Invizibil/ Vizibil - Actorii Schimbării)</t>
  </si>
  <si>
    <t>Fo(u) Public Spaces (Claorobscur - Actorii Shimbării)</t>
  </si>
  <si>
    <t>Monumente, simbol al curajului (Actorii Schimbării)</t>
  </si>
  <si>
    <t>Lighthouse - rezidențe artistice (Actorii schimbării)</t>
  </si>
  <si>
    <t>Identity.Education (Perspective fluide - Actorii schimbării)</t>
  </si>
  <si>
    <t>HerCity (Perspective fluide - Actorii schimbării)</t>
  </si>
  <si>
    <t>La pas (Îndrăznește!)</t>
  </si>
  <si>
    <t>Dante21 (Îndrăznește)</t>
  </si>
  <si>
    <t>Cartiere (Îndrăznește)</t>
  </si>
  <si>
    <t>Impuls (Îndrăznește)</t>
  </si>
  <si>
    <t>Impuls Fabric (Îndrăznește)</t>
  </si>
  <si>
    <t>Patrimoniul sub reflectoare (Orașul Luminilor)</t>
  </si>
  <si>
    <t>Spații Vii (Orașul luminilor)</t>
  </si>
  <si>
    <t>MultipleXity (Orașul luminilor)</t>
  </si>
  <si>
    <t>Incubatoare de energie (Orașul luminilor)</t>
  </si>
  <si>
    <t>Lumina Unirii (Orașul luminilor)</t>
  </si>
  <si>
    <t>Bega! (Lumină peste granițe)</t>
  </si>
  <si>
    <t>Cămine în mișcare (Lumină peste granițe)</t>
  </si>
  <si>
    <t>Art Encounters  (Encounters - Lumină peste granițe)</t>
  </si>
  <si>
    <t>Triade (Encounters - Lumină Peste granițe)</t>
  </si>
  <si>
    <t>Baroc Re-loaded (Lumină peste granițe)</t>
  </si>
  <si>
    <t>În căutarea luminii (Peisaje de lumină)</t>
  </si>
  <si>
    <t>Ecouri europene (Lumină peste granițe)</t>
  </si>
  <si>
    <t>Kids 21</t>
  </si>
  <si>
    <t>Sport21</t>
  </si>
  <si>
    <t>Networking Europa (TEH Camp 88)</t>
  </si>
  <si>
    <t>Networking Europa (TEH Balkan)</t>
  </si>
  <si>
    <t>Ceau Cinema</t>
  </si>
  <si>
    <t>Central Park (Vocile orașului - Îndrăznește!)</t>
  </si>
  <si>
    <t>Atelierul Identitate (Vocile Orasului - Indrazneste)</t>
  </si>
  <si>
    <t>Explicatia 2019</t>
  </si>
  <si>
    <t>Echipa din 2018</t>
  </si>
  <si>
    <t>TOTAL A PROGRAMULUI CULTURAL</t>
  </si>
  <si>
    <t>TOTAL ADMINISTRATIV</t>
  </si>
  <si>
    <r>
      <t xml:space="preserve">2. Dotări </t>
    </r>
    <r>
      <rPr>
        <sz val="12"/>
        <rFont val="Arial Narrow"/>
        <family val="2"/>
      </rPr>
      <t>(în limita a 20% din totalul finanțării nerambursabile acordate)</t>
    </r>
  </si>
  <si>
    <t>1. Cheltuieli generale</t>
  </si>
  <si>
    <t>4. Alte cheltuieli</t>
  </si>
  <si>
    <t>7. Cheltuieli de personal</t>
  </si>
  <si>
    <t>8. Cheltuieli administrative</t>
  </si>
  <si>
    <t>SCHIMB VALUTAR 1 € = RON</t>
  </si>
  <si>
    <t>Echipa comunicare</t>
  </si>
  <si>
    <t>Echipa Marketing</t>
  </si>
  <si>
    <t>NOU DIN MAY 2019</t>
  </si>
  <si>
    <t>Management de proiect</t>
  </si>
  <si>
    <t>Ofiteri</t>
  </si>
  <si>
    <t>Birou de turism</t>
  </si>
  <si>
    <t>1. Cheltuieli</t>
  </si>
  <si>
    <t>2. Dotări</t>
  </si>
  <si>
    <t>3 laptopuri si mobilier, stimat 10.000 €</t>
  </si>
  <si>
    <t>1.6. Prestări servicii FUND RAISING</t>
  </si>
  <si>
    <t>TOTAL LEI</t>
  </si>
  <si>
    <t>unitati</t>
  </si>
  <si>
    <t>pret / unitat</t>
  </si>
  <si>
    <t>luni</t>
  </si>
  <si>
    <t>EURO</t>
  </si>
  <si>
    <t>Valuta</t>
  </si>
  <si>
    <t>Audit</t>
  </si>
  <si>
    <t>Cenzori</t>
  </si>
  <si>
    <t>Chirie noului birou</t>
  </si>
  <si>
    <t>Utilitati noului birou</t>
  </si>
  <si>
    <t>Curatenie noului birou</t>
  </si>
  <si>
    <t>Mutare</t>
  </si>
  <si>
    <t>Birou de avocatura pentru contracte de achizitii</t>
  </si>
  <si>
    <t>Rezerva pentru neprevazute</t>
  </si>
  <si>
    <t>Campania de comunicare din vara. Promovarea nationala</t>
  </si>
  <si>
    <t>Firma 1</t>
  </si>
  <si>
    <t>Firma 2</t>
  </si>
  <si>
    <t>comisioane</t>
  </si>
  <si>
    <t>obiectiv Fundraisers EURO</t>
  </si>
  <si>
    <t>Contabila</t>
  </si>
  <si>
    <t>Experti contabili</t>
  </si>
  <si>
    <t>Aditional 2019 LEI</t>
  </si>
  <si>
    <t>BAZA 2018       LEI</t>
  </si>
  <si>
    <t>LEI</t>
  </si>
  <si>
    <t>Numar</t>
  </si>
  <si>
    <t>Cotizatie</t>
  </si>
  <si>
    <t>Obiectic FR €</t>
  </si>
  <si>
    <t>1. Venituri TOTALE</t>
  </si>
  <si>
    <t>2 Total Administratii Publice</t>
  </si>
  <si>
    <t>3 Total Alte surse</t>
  </si>
  <si>
    <t>2. Venituri din Administratii Publice</t>
  </si>
  <si>
    <t>3. Venituri din alte surse</t>
  </si>
  <si>
    <t>3.1. Membri Persoanele Fizice</t>
  </si>
  <si>
    <t>3.2. Membri Persoanele Juridice</t>
  </si>
  <si>
    <t>3.3. Membri ONG-uri</t>
  </si>
  <si>
    <t>3.4. Firma Fundraising 1</t>
  </si>
  <si>
    <t>3.5. Firma Fundraising 2</t>
  </si>
  <si>
    <t>TOTAL Administratii Publice</t>
  </si>
  <si>
    <t>TOTAL Alte Surse</t>
  </si>
  <si>
    <t>Colaboratori prezenti</t>
  </si>
  <si>
    <t>TOTAL CHELTUIELI 2019</t>
  </si>
  <si>
    <t>CHELTUIELI ADMINISTRATIVE 2019</t>
  </si>
  <si>
    <t>TOTAL VENITURI 2019</t>
  </si>
  <si>
    <t>2019 €</t>
  </si>
  <si>
    <t>2018 €</t>
  </si>
  <si>
    <t>2.1. Cotizatia Primariei Timisoara</t>
  </si>
  <si>
    <t>2.2. Cotizatia Consiliului Judetean Timis</t>
  </si>
  <si>
    <t>2.3. Finantarea Ministeriului Culturii</t>
  </si>
  <si>
    <t>2.4. Finantarea Consiliului Judetean Timis</t>
  </si>
  <si>
    <t>2.5. Finantarea Primariei Timisoara</t>
  </si>
  <si>
    <t>diverse</t>
  </si>
  <si>
    <t>Suma incasata</t>
  </si>
  <si>
    <t>Obiectiv 2019 minim 500.000 din care se scade plata garantata de 5.000 € / luna</t>
  </si>
  <si>
    <t>Total Administratii Publice</t>
  </si>
  <si>
    <t>Total Alte surse</t>
  </si>
  <si>
    <t>2. Cheltuielile TOTALE</t>
  </si>
  <si>
    <t>Programul cultural</t>
  </si>
  <si>
    <t>DIFERENTA</t>
  </si>
  <si>
    <t>RESULTATUL BUGETAT 2019</t>
  </si>
  <si>
    <t>BUGET TOTAL 2019</t>
  </si>
  <si>
    <t xml:space="preserve">CASHFLOW </t>
  </si>
  <si>
    <t>SOLD INITIAL</t>
  </si>
  <si>
    <t>PLATI</t>
  </si>
  <si>
    <t>INCASARI</t>
  </si>
  <si>
    <t>1) ADMINISTRATIVE</t>
  </si>
  <si>
    <t>2) PROGRAMUL CULTURAL</t>
  </si>
  <si>
    <t>SOLD FINAL</t>
  </si>
  <si>
    <t>Unitate Power Station</t>
  </si>
  <si>
    <t>Study visitis</t>
  </si>
  <si>
    <t>Scoala de Vara</t>
  </si>
  <si>
    <t>Laboratoriul EPM #2</t>
  </si>
  <si>
    <t>Training si Praxis 7 Audience by surprise</t>
  </si>
  <si>
    <t>Training si Praxis 8 Audience in Publlic Space</t>
  </si>
  <si>
    <t>Personal Engament Part time</t>
  </si>
  <si>
    <t>Euforia</t>
  </si>
  <si>
    <t>Cafekultour</t>
  </si>
  <si>
    <t>Heritage Contact</t>
  </si>
  <si>
    <t>Teautru ca Rezistenta</t>
  </si>
  <si>
    <t>Arhive Digitale</t>
  </si>
  <si>
    <t>Pe urmele lui Bartok</t>
  </si>
  <si>
    <t>Memorile Cetatii</t>
  </si>
  <si>
    <t>Lumini Captivante</t>
  </si>
  <si>
    <t>Orizonturile Cunoasterii</t>
  </si>
  <si>
    <t>O4Roma</t>
  </si>
  <si>
    <t>Fo(u) Public Spaces</t>
  </si>
  <si>
    <t>Lighthouse rezidente</t>
  </si>
  <si>
    <t>HerCity</t>
  </si>
  <si>
    <t>Identity Education</t>
  </si>
  <si>
    <t>La pas</t>
  </si>
  <si>
    <t>Atelierul identitate</t>
  </si>
  <si>
    <t>Central Park</t>
  </si>
  <si>
    <t>Dante 21</t>
  </si>
  <si>
    <t>Impul</t>
  </si>
  <si>
    <t>Impuls Fabric</t>
  </si>
  <si>
    <t>Patrimoniul Sub reflectoare</t>
  </si>
  <si>
    <t>Spatii Vii</t>
  </si>
  <si>
    <t>MultipleXity</t>
  </si>
  <si>
    <t>Incumatoare de Energie</t>
  </si>
  <si>
    <t>Lumina Unirii</t>
  </si>
  <si>
    <t>Begal</t>
  </si>
  <si>
    <t>Camine in miscare</t>
  </si>
  <si>
    <t>Art Encounters</t>
  </si>
  <si>
    <t>Triade</t>
  </si>
  <si>
    <t>Baroc Reloaded</t>
  </si>
  <si>
    <t>In cautarea Luminii</t>
  </si>
  <si>
    <t>Ecouri europene</t>
  </si>
  <si>
    <t>Kids21</t>
  </si>
  <si>
    <t>Networking Europa TEH Camp 88</t>
  </si>
  <si>
    <t>Networking Europa TEH Balkan</t>
  </si>
  <si>
    <t>Baroque Watermusic</t>
  </si>
  <si>
    <t>Civicultura</t>
  </si>
  <si>
    <t>Homo Urbanis</t>
  </si>
  <si>
    <t>Culto-Cort</t>
  </si>
  <si>
    <t>TRAF</t>
  </si>
  <si>
    <t>Cadre si Forme</t>
  </si>
  <si>
    <t>Invizibil</t>
  </si>
  <si>
    <t>ICTERR</t>
  </si>
  <si>
    <t>Gigantii Clandestini</t>
  </si>
  <si>
    <t>Contur</t>
  </si>
  <si>
    <t>Punct Termic</t>
  </si>
  <si>
    <t>Rezidentr Solidart</t>
  </si>
  <si>
    <t>In vitro veritas</t>
  </si>
  <si>
    <t>Documentor</t>
  </si>
  <si>
    <t>Ana</t>
  </si>
  <si>
    <t>Invest2021</t>
  </si>
  <si>
    <t>Fest Ion Monoran</t>
  </si>
  <si>
    <t>Timkult</t>
  </si>
  <si>
    <t>Impreuna la Murani</t>
  </si>
  <si>
    <t>Bazar Cultural</t>
  </si>
  <si>
    <t>Cooltura Urbana</t>
  </si>
  <si>
    <t>Remix ID</t>
  </si>
  <si>
    <t>Zile Rossii Nopti Albe</t>
  </si>
  <si>
    <t>TOTAL INCASARI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</si>
  <si>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</si>
  <si>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</si>
  <si>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</si>
  <si>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</si>
  <si>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</si>
  <si>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</si>
  <si>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</si>
  <si>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</si>
  <si>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</si>
  <si>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</si>
  <si>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</si>
  <si>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</si>
  <si>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Unitatea de implicare a publicului</t>
  </si>
  <si>
    <t>TOTAL PLATI</t>
  </si>
  <si>
    <t>CheltuielIle dezvoltare</t>
  </si>
  <si>
    <t>Comentarii</t>
  </si>
  <si>
    <t>Prevazut in Statut</t>
  </si>
  <si>
    <t>Contractul de finantare urmeaza sa fie semnat. Previziune in Bid Book 3.495.000 Lei</t>
  </si>
  <si>
    <t xml:space="preserve">Contractul de finantare urmeaza sa fie semnat. Previziune in Bid Book 13.980.000 Lei </t>
  </si>
  <si>
    <t xml:space="preserve">Contractul de finantare urmeaza sa fie semnat. Previziune in Bid Book 11.743.200 Lei </t>
  </si>
  <si>
    <t>Suma previzionata</t>
  </si>
  <si>
    <t xml:space="preserve">3.4. Fundraising </t>
  </si>
  <si>
    <t>Manager de operatiuni</t>
  </si>
  <si>
    <t>Ofiter de monitorizare si evaluare</t>
  </si>
  <si>
    <t>Consultant artistic</t>
  </si>
  <si>
    <t>Coordonator Unitate de angajare a publicului</t>
  </si>
  <si>
    <t>Director de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</si>
</sst>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l_e_i_-;\-* #,##0.00\ _l_e_i_-;_-* &quot;-&quot;??\ _l_e_i_-;_-@_-"/>
    <numFmt numFmtId="165" formatCode="_-* #,##0\ _l_e_i_-;\-* #,##0\ _l_e_i_-;_-* &quot;-&quot;??\ _l_e_i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u val="singleAccounting"/>
      <sz val="12"/>
      <color theme="1"/>
      <name val="Arial Narrow"/>
      <family val="2"/>
    </font>
    <font>
      <i/>
      <sz val="12"/>
      <color theme="1"/>
      <name val="Arial Narrow"/>
      <family val="2"/>
    </font>
    <font>
      <b/>
      <sz val="13"/>
      <name val="Arial Narrow"/>
      <family val="2"/>
    </font>
    <font>
      <sz val="12"/>
      <color theme="0"/>
      <name val="Arial Narrow"/>
      <family val="2"/>
    </font>
    <font>
      <sz val="12"/>
      <color theme="1"/>
      <name val="Arial Narrow"/>
      <family val="2"/>
      <charset val="238"/>
    </font>
    <font>
      <i/>
      <sz val="12"/>
      <name val="Arial Narrow"/>
      <family val="2"/>
      <charset val="238"/>
    </font>
    <font>
      <i/>
      <sz val="12"/>
      <color theme="1"/>
      <name val="Arial Narrow"/>
      <family val="2"/>
      <charset val="238"/>
    </font>
    <font>
      <b/>
      <sz val="16"/>
      <name val="Arial Narrow"/>
      <family val="2"/>
      <charset val="238"/>
    </font>
    <font>
      <sz val="16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Arial Narrow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3" fillId="0" borderId="0" xfId="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5" fontId="4" fillId="0" borderId="5" xfId="1" applyNumberFormat="1" applyFont="1" applyBorder="1" applyAlignment="1">
      <alignment vertical="center"/>
    </xf>
    <xf numFmtId="165" fontId="4" fillId="0" borderId="6" xfId="1" applyNumberFormat="1" applyFont="1" applyBorder="1" applyAlignment="1">
      <alignment vertical="center"/>
    </xf>
    <xf numFmtId="165" fontId="4" fillId="0" borderId="9" xfId="1" applyNumberFormat="1" applyFont="1" applyBorder="1" applyAlignment="1">
      <alignment vertical="center"/>
    </xf>
    <xf numFmtId="10" fontId="6" fillId="0" borderId="0" xfId="2" applyNumberFormat="1" applyFont="1" applyBorder="1" applyAlignment="1">
      <alignment vertical="center"/>
    </xf>
    <xf numFmtId="165" fontId="5" fillId="0" borderId="0" xfId="1" applyNumberFormat="1" applyFont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5" fontId="8" fillId="0" borderId="5" xfId="1" applyNumberFormat="1" applyFont="1" applyBorder="1" applyAlignment="1">
      <alignment vertical="center"/>
    </xf>
    <xf numFmtId="165" fontId="8" fillId="0" borderId="6" xfId="1" applyNumberFormat="1" applyFont="1" applyBorder="1" applyAlignment="1">
      <alignment vertical="center"/>
    </xf>
    <xf numFmtId="165" fontId="8" fillId="0" borderId="9" xfId="1" applyNumberFormat="1" applyFont="1" applyBorder="1" applyAlignment="1">
      <alignment vertical="center"/>
    </xf>
    <xf numFmtId="165" fontId="4" fillId="0" borderId="7" xfId="1" applyNumberFormat="1" applyFont="1" applyBorder="1" applyAlignment="1">
      <alignment vertical="center"/>
    </xf>
    <xf numFmtId="165" fontId="4" fillId="0" borderId="1" xfId="1" applyNumberFormat="1" applyFont="1" applyBorder="1" applyAlignment="1">
      <alignment vertical="center"/>
    </xf>
    <xf numFmtId="165" fontId="4" fillId="0" borderId="8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65" fontId="5" fillId="0" borderId="2" xfId="1" applyNumberFormat="1" applyFont="1" applyBorder="1" applyAlignment="1">
      <alignment horizontal="center" vertical="center" wrapText="1"/>
    </xf>
    <xf numFmtId="165" fontId="5" fillId="0" borderId="3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4" fillId="0" borderId="2" xfId="1" applyNumberFormat="1" applyFont="1" applyBorder="1" applyAlignment="1">
      <alignment vertical="center"/>
    </xf>
    <xf numFmtId="165" fontId="4" fillId="0" borderId="3" xfId="1" applyNumberFormat="1" applyFont="1" applyBorder="1" applyAlignment="1">
      <alignment vertical="center"/>
    </xf>
    <xf numFmtId="165" fontId="4" fillId="0" borderId="4" xfId="1" applyNumberFormat="1" applyFont="1" applyBorder="1" applyAlignment="1">
      <alignment vertical="center"/>
    </xf>
    <xf numFmtId="165" fontId="4" fillId="0" borderId="11" xfId="1" applyNumberFormat="1" applyFont="1" applyBorder="1" applyAlignment="1">
      <alignment vertical="center"/>
    </xf>
    <xf numFmtId="165" fontId="4" fillId="0" borderId="12" xfId="1" applyNumberFormat="1" applyFont="1" applyBorder="1" applyAlignment="1">
      <alignment vertical="center"/>
    </xf>
    <xf numFmtId="165" fontId="4" fillId="0" borderId="13" xfId="1" applyNumberFormat="1" applyFont="1" applyBorder="1" applyAlignment="1">
      <alignment vertical="center"/>
    </xf>
    <xf numFmtId="165" fontId="8" fillId="0" borderId="7" xfId="1" applyNumberFormat="1" applyFont="1" applyBorder="1" applyAlignment="1">
      <alignment vertical="center"/>
    </xf>
    <xf numFmtId="165" fontId="8" fillId="0" borderId="1" xfId="1" applyNumberFormat="1" applyFont="1" applyBorder="1" applyAlignment="1">
      <alignment vertical="center"/>
    </xf>
    <xf numFmtId="165" fontId="8" fillId="0" borderId="8" xfId="1" applyNumberFormat="1" applyFont="1" applyBorder="1" applyAlignment="1">
      <alignment vertical="center"/>
    </xf>
    <xf numFmtId="165" fontId="4" fillId="0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14" xfId="1" applyNumberFormat="1" applyFont="1" applyFill="1" applyBorder="1" applyAlignment="1">
      <alignment horizontal="center" vertical="center" wrapText="1"/>
    </xf>
    <xf numFmtId="165" fontId="3" fillId="2" borderId="9" xfId="1" applyNumberFormat="1" applyFont="1" applyFill="1" applyBorder="1" applyAlignment="1">
      <alignment horizontal="center" vertical="center" wrapText="1"/>
    </xf>
    <xf numFmtId="165" fontId="5" fillId="0" borderId="9" xfId="1" applyNumberFormat="1" applyFont="1" applyBorder="1" applyAlignment="1">
      <alignment vertical="center"/>
    </xf>
    <xf numFmtId="0" fontId="9" fillId="3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5" fontId="9" fillId="3" borderId="16" xfId="1" applyNumberFormat="1" applyFont="1" applyFill="1" applyBorder="1" applyAlignment="1">
      <alignment horizontal="center" vertical="center" wrapText="1"/>
    </xf>
    <xf numFmtId="165" fontId="2" fillId="0" borderId="17" xfId="1" applyNumberFormat="1" applyFont="1" applyFill="1" applyBorder="1" applyAlignment="1">
      <alignment horizontal="center" vertical="center" wrapText="1"/>
    </xf>
    <xf numFmtId="165" fontId="5" fillId="2" borderId="16" xfId="1" applyNumberFormat="1" applyFont="1" applyFill="1" applyBorder="1" applyAlignment="1">
      <alignment vertical="center"/>
    </xf>
    <xf numFmtId="165" fontId="4" fillId="0" borderId="18" xfId="1" applyNumberFormat="1" applyFont="1" applyBorder="1" applyAlignment="1">
      <alignment vertical="center"/>
    </xf>
    <xf numFmtId="165" fontId="7" fillId="0" borderId="18" xfId="1" applyNumberFormat="1" applyFont="1" applyBorder="1" applyAlignment="1">
      <alignment vertical="center"/>
    </xf>
    <xf numFmtId="165" fontId="8" fillId="0" borderId="18" xfId="1" applyNumberFormat="1" applyFont="1" applyBorder="1" applyAlignment="1">
      <alignment vertical="center"/>
    </xf>
    <xf numFmtId="165" fontId="4" fillId="0" borderId="19" xfId="1" applyNumberFormat="1" applyFont="1" applyBorder="1" applyAlignment="1">
      <alignment vertical="center"/>
    </xf>
    <xf numFmtId="0" fontId="9" fillId="3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165" fontId="9" fillId="3" borderId="29" xfId="1" applyNumberFormat="1" applyFont="1" applyFill="1" applyBorder="1" applyAlignment="1">
      <alignment horizontal="center" vertical="center" wrapText="1"/>
    </xf>
    <xf numFmtId="165" fontId="3" fillId="0" borderId="29" xfId="1" applyNumberFormat="1" applyFont="1" applyBorder="1" applyAlignment="1">
      <alignment horizontal="center" vertical="center" wrapText="1"/>
    </xf>
    <xf numFmtId="165" fontId="5" fillId="0" borderId="30" xfId="1" applyNumberFormat="1" applyFont="1" applyBorder="1" applyAlignment="1">
      <alignment horizontal="center" vertical="center" wrapText="1"/>
    </xf>
    <xf numFmtId="165" fontId="5" fillId="0" borderId="28" xfId="1" applyNumberFormat="1" applyFont="1" applyBorder="1" applyAlignment="1">
      <alignment horizontal="center" vertical="center" wrapText="1"/>
    </xf>
    <xf numFmtId="165" fontId="4" fillId="0" borderId="26" xfId="1" applyNumberFormat="1" applyFont="1" applyBorder="1" applyAlignment="1">
      <alignment vertical="center"/>
    </xf>
    <xf numFmtId="165" fontId="4" fillId="0" borderId="27" xfId="1" applyNumberFormat="1" applyFont="1" applyBorder="1" applyAlignment="1">
      <alignment vertical="center"/>
    </xf>
    <xf numFmtId="165" fontId="4" fillId="0" borderId="26" xfId="1" applyNumberFormat="1" applyFont="1" applyFill="1" applyBorder="1" applyAlignment="1">
      <alignment vertical="center"/>
    </xf>
    <xf numFmtId="165" fontId="8" fillId="0" borderId="26" xfId="1" applyNumberFormat="1" applyFont="1" applyBorder="1" applyAlignment="1">
      <alignment vertical="center"/>
    </xf>
    <xf numFmtId="165" fontId="4" fillId="0" borderId="31" xfId="1" applyNumberFormat="1" applyFont="1" applyBorder="1" applyAlignment="1">
      <alignment vertical="center"/>
    </xf>
    <xf numFmtId="165" fontId="4" fillId="0" borderId="32" xfId="1" applyNumberFormat="1" applyFont="1" applyBorder="1" applyAlignment="1">
      <alignment vertical="center"/>
    </xf>
    <xf numFmtId="165" fontId="4" fillId="0" borderId="33" xfId="1" applyNumberFormat="1" applyFont="1" applyBorder="1" applyAlignment="1">
      <alignment vertical="center"/>
    </xf>
    <xf numFmtId="165" fontId="4" fillId="0" borderId="34" xfId="1" applyNumberFormat="1" applyFont="1" applyBorder="1" applyAlignment="1">
      <alignment vertical="center"/>
    </xf>
    <xf numFmtId="165" fontId="4" fillId="0" borderId="35" xfId="1" applyNumberFormat="1" applyFont="1" applyBorder="1" applyAlignment="1">
      <alignment vertical="center"/>
    </xf>
    <xf numFmtId="165" fontId="4" fillId="0" borderId="36" xfId="1" applyNumberFormat="1" applyFont="1" applyBorder="1" applyAlignment="1">
      <alignment vertical="center"/>
    </xf>
    <xf numFmtId="165" fontId="4" fillId="0" borderId="16" xfId="1" applyNumberFormat="1" applyFont="1" applyBorder="1" applyAlignment="1">
      <alignment vertical="center"/>
    </xf>
    <xf numFmtId="165" fontId="2" fillId="0" borderId="15" xfId="0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 wrapText="1"/>
    </xf>
    <xf numFmtId="165" fontId="10" fillId="0" borderId="0" xfId="1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9" xfId="1" applyNumberFormat="1" applyFont="1" applyFill="1" applyBorder="1" applyAlignment="1">
      <alignment horizontal="center" vertical="center" wrapText="1"/>
    </xf>
    <xf numFmtId="165" fontId="5" fillId="0" borderId="7" xfId="1" applyNumberFormat="1" applyFont="1" applyBorder="1" applyAlignment="1">
      <alignment horizontal="center" vertical="center" wrapText="1"/>
    </xf>
    <xf numFmtId="165" fontId="5" fillId="0" borderId="14" xfId="1" applyNumberFormat="1" applyFont="1" applyBorder="1" applyAlignment="1">
      <alignment horizontal="center" vertical="center" wrapText="1"/>
    </xf>
    <xf numFmtId="165" fontId="3" fillId="2" borderId="37" xfId="1" applyNumberFormat="1" applyFont="1" applyFill="1" applyBorder="1" applyAlignment="1">
      <alignment horizontal="center" vertical="center" wrapText="1"/>
    </xf>
    <xf numFmtId="165" fontId="4" fillId="0" borderId="1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vertical="center" wrapText="1"/>
    </xf>
    <xf numFmtId="165" fontId="3" fillId="0" borderId="18" xfId="1" applyNumberFormat="1" applyFont="1" applyFill="1" applyBorder="1" applyAlignment="1">
      <alignment vertical="center" wrapText="1"/>
    </xf>
    <xf numFmtId="165" fontId="3" fillId="0" borderId="18" xfId="1" applyNumberFormat="1" applyFont="1" applyBorder="1" applyAlignment="1">
      <alignment vertical="center" wrapText="1"/>
    </xf>
    <xf numFmtId="165" fontId="3" fillId="0" borderId="18" xfId="0" applyNumberFormat="1" applyFont="1" applyFill="1" applyBorder="1" applyAlignment="1">
      <alignment vertical="center" wrapText="1"/>
    </xf>
    <xf numFmtId="165" fontId="3" fillId="0" borderId="19" xfId="0" applyNumberFormat="1" applyFont="1" applyBorder="1" applyAlignment="1">
      <alignment vertical="center" wrapText="1"/>
    </xf>
    <xf numFmtId="164" fontId="3" fillId="0" borderId="0" xfId="1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vertical="center"/>
    </xf>
    <xf numFmtId="165" fontId="11" fillId="0" borderId="0" xfId="1" applyNumberFormat="1" applyFont="1" applyBorder="1" applyAlignment="1">
      <alignment vertical="center"/>
    </xf>
    <xf numFmtId="165" fontId="4" fillId="0" borderId="0" xfId="1" quotePrefix="1" applyNumberFormat="1" applyFont="1" applyBorder="1" applyAlignment="1">
      <alignment vertical="center"/>
    </xf>
    <xf numFmtId="165" fontId="11" fillId="0" borderId="18" xfId="1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18" xfId="0" applyFont="1" applyFill="1" applyBorder="1" applyAlignment="1">
      <alignment horizontal="right" vertical="center" wrapText="1"/>
    </xf>
    <xf numFmtId="165" fontId="13" fillId="0" borderId="18" xfId="1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18" xfId="0" applyFont="1" applyBorder="1" applyAlignment="1">
      <alignment horizontal="right" vertical="center" wrapText="1"/>
    </xf>
    <xf numFmtId="165" fontId="13" fillId="0" borderId="0" xfId="1" applyNumberFormat="1" applyFont="1" applyBorder="1" applyAlignment="1">
      <alignment vertical="center"/>
    </xf>
    <xf numFmtId="165" fontId="2" fillId="0" borderId="17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right" vertical="center" wrapText="1"/>
    </xf>
    <xf numFmtId="165" fontId="3" fillId="0" borderId="16" xfId="1" applyNumberFormat="1" applyFont="1" applyFill="1" applyBorder="1" applyAlignment="1">
      <alignment horizontal="left" vertical="center" wrapText="1"/>
    </xf>
    <xf numFmtId="165" fontId="3" fillId="0" borderId="19" xfId="1" applyNumberFormat="1" applyFont="1" applyBorder="1" applyAlignment="1">
      <alignment vertical="center" wrapText="1"/>
    </xf>
    <xf numFmtId="165" fontId="3" fillId="0" borderId="0" xfId="1" applyNumberFormat="1" applyFont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165" fontId="5" fillId="2" borderId="39" xfId="1" applyNumberFormat="1" applyFont="1" applyFill="1" applyBorder="1" applyAlignment="1">
      <alignment vertical="center"/>
    </xf>
    <xf numFmtId="0" fontId="3" fillId="0" borderId="38" xfId="0" applyFont="1" applyFill="1" applyBorder="1" applyAlignment="1">
      <alignment vertical="center" wrapText="1"/>
    </xf>
    <xf numFmtId="0" fontId="0" fillId="0" borderId="38" xfId="0" applyBorder="1"/>
    <xf numFmtId="165" fontId="0" fillId="0" borderId="38" xfId="0" applyNumberFormat="1" applyBorder="1"/>
    <xf numFmtId="0" fontId="3" fillId="4" borderId="38" xfId="0" applyFont="1" applyFill="1" applyBorder="1" applyAlignment="1">
      <alignment vertical="center" wrapText="1"/>
    </xf>
    <xf numFmtId="165" fontId="3" fillId="4" borderId="38" xfId="1" applyNumberFormat="1" applyFont="1" applyFill="1" applyBorder="1" applyAlignment="1">
      <alignment vertical="center" wrapText="1"/>
    </xf>
    <xf numFmtId="165" fontId="14" fillId="0" borderId="0" xfId="0" applyNumberFormat="1" applyFont="1" applyBorder="1" applyAlignment="1">
      <alignment horizontal="left" vertical="center" wrapText="1"/>
    </xf>
    <xf numFmtId="0" fontId="15" fillId="0" borderId="0" xfId="0" applyFont="1"/>
    <xf numFmtId="0" fontId="13" fillId="0" borderId="0" xfId="0" applyFont="1" applyFill="1" applyBorder="1" applyAlignment="1">
      <alignment vertical="center"/>
    </xf>
    <xf numFmtId="9" fontId="13" fillId="0" borderId="0" xfId="2" applyNumberFormat="1" applyFont="1" applyFill="1" applyBorder="1" applyAlignment="1">
      <alignment vertical="center"/>
    </xf>
    <xf numFmtId="165" fontId="13" fillId="0" borderId="0" xfId="1" applyNumberFormat="1" applyFont="1" applyFill="1" applyBorder="1" applyAlignment="1">
      <alignment vertical="center"/>
    </xf>
    <xf numFmtId="9" fontId="13" fillId="0" borderId="0" xfId="0" applyNumberFormat="1" applyFont="1" applyFill="1" applyBorder="1" applyAlignment="1">
      <alignment vertical="center"/>
    </xf>
    <xf numFmtId="165" fontId="5" fillId="2" borderId="39" xfId="1" quotePrefix="1" applyNumberFormat="1" applyFont="1" applyFill="1" applyBorder="1" applyAlignment="1">
      <alignment vertical="center"/>
    </xf>
    <xf numFmtId="165" fontId="11" fillId="0" borderId="38" xfId="0" applyNumberFormat="1" applyFont="1" applyBorder="1"/>
    <xf numFmtId="0" fontId="4" fillId="0" borderId="0" xfId="0" applyFont="1" applyFill="1" applyBorder="1" applyAlignment="1">
      <alignment vertical="center"/>
    </xf>
    <xf numFmtId="0" fontId="16" fillId="6" borderId="38" xfId="0" applyFont="1" applyFill="1" applyBorder="1" applyAlignment="1">
      <alignment vertical="center" wrapText="1"/>
    </xf>
    <xf numFmtId="165" fontId="16" fillId="6" borderId="38" xfId="1" applyNumberFormat="1" applyFont="1" applyFill="1" applyBorder="1" applyAlignment="1">
      <alignment vertical="center" wrapText="1"/>
    </xf>
    <xf numFmtId="0" fontId="2" fillId="5" borderId="38" xfId="0" applyFont="1" applyFill="1" applyBorder="1" applyAlignment="1">
      <alignment vertical="center" wrapText="1"/>
    </xf>
    <xf numFmtId="0" fontId="17" fillId="5" borderId="38" xfId="0" applyFont="1" applyFill="1" applyBorder="1"/>
    <xf numFmtId="165" fontId="18" fillId="5" borderId="38" xfId="0" applyNumberFormat="1" applyFont="1" applyFill="1" applyBorder="1"/>
    <xf numFmtId="0" fontId="19" fillId="0" borderId="40" xfId="0" applyFont="1" applyBorder="1"/>
    <xf numFmtId="0" fontId="19" fillId="0" borderId="41" xfId="0" applyFont="1" applyBorder="1"/>
    <xf numFmtId="165" fontId="19" fillId="0" borderId="42" xfId="0" applyNumberFormat="1" applyFont="1" applyBorder="1"/>
    <xf numFmtId="0" fontId="3" fillId="0" borderId="0" xfId="0" applyFont="1" applyFill="1" applyBorder="1" applyAlignment="1">
      <alignment vertical="center" wrapText="1"/>
    </xf>
    <xf numFmtId="0" fontId="20" fillId="0" borderId="0" xfId="0" applyFont="1"/>
    <xf numFmtId="0" fontId="0" fillId="0" borderId="0" xfId="0" applyAlignment="1">
      <alignment horizontal="right"/>
    </xf>
    <xf numFmtId="0" fontId="16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16" fillId="0" borderId="0" xfId="0" applyFont="1" applyBorder="1" applyAlignment="1">
      <alignment horizontal="right" vertical="center" wrapText="1"/>
    </xf>
    <xf numFmtId="0" fontId="24" fillId="0" borderId="0" xfId="0" applyFont="1"/>
    <xf numFmtId="0" fontId="16" fillId="0" borderId="0" xfId="0" applyFont="1" applyAlignment="1">
      <alignment horizontal="right"/>
    </xf>
    <xf numFmtId="0" fontId="17" fillId="0" borderId="0" xfId="0" applyFont="1"/>
    <xf numFmtId="165" fontId="5" fillId="2" borderId="25" xfId="1" applyNumberFormat="1" applyFont="1" applyFill="1" applyBorder="1" applyAlignment="1">
      <alignment horizontal="center" vertical="center" wrapText="1"/>
    </xf>
    <xf numFmtId="165" fontId="4" fillId="2" borderId="27" xfId="1" applyNumberFormat="1" applyFont="1" applyFill="1" applyBorder="1" applyAlignment="1">
      <alignment horizontal="center" vertical="center" wrapText="1"/>
    </xf>
    <xf numFmtId="165" fontId="4" fillId="2" borderId="28" xfId="1" applyNumberFormat="1" applyFont="1" applyFill="1" applyBorder="1" applyAlignment="1">
      <alignment horizontal="center" vertical="center" wrapText="1"/>
    </xf>
    <xf numFmtId="165" fontId="5" fillId="2" borderId="23" xfId="1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5" fontId="5" fillId="2" borderId="20" xfId="1" applyNumberFormat="1" applyFont="1" applyFill="1" applyBorder="1" applyAlignment="1">
      <alignment horizontal="center" vertical="center" wrapText="1"/>
    </xf>
    <xf numFmtId="165" fontId="5" fillId="2" borderId="26" xfId="1" applyNumberFormat="1" applyFont="1" applyFill="1" applyBorder="1" applyAlignment="1">
      <alignment horizontal="center" vertical="center" wrapText="1"/>
    </xf>
    <xf numFmtId="165" fontId="5" fillId="2" borderId="30" xfId="1" applyNumberFormat="1" applyFont="1" applyFill="1" applyBorder="1" applyAlignment="1">
      <alignment horizontal="center" vertical="center" wrapText="1"/>
    </xf>
    <xf numFmtId="165" fontId="5" fillId="2" borderId="7" xfId="1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5" fontId="4" fillId="2" borderId="11" xfId="1" applyNumberFormat="1" applyFont="1" applyFill="1" applyBorder="1" applyAlignment="1">
      <alignment horizontal="center" vertical="center" wrapText="1"/>
    </xf>
    <xf numFmtId="165" fontId="4" fillId="2" borderId="12" xfId="1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0" xfId="1" applyNumberFormat="1" applyFont="1" applyFill="1" applyBorder="1" applyAlignment="1">
      <alignment horizontal="center" vertical="center" wrapText="1"/>
    </xf>
    <xf numFmtId="165" fontId="5" fillId="2" borderId="22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 vertical="center" wrapText="1"/>
    </xf>
    <xf numFmtId="165" fontId="4" fillId="2" borderId="5" xfId="1" applyNumberFormat="1" applyFont="1" applyFill="1" applyBorder="1" applyAlignment="1">
      <alignment horizontal="center" vertical="center" wrapText="1"/>
    </xf>
    <xf numFmtId="165" fontId="4" fillId="2" borderId="4" xfId="1" applyNumberFormat="1" applyFont="1" applyFill="1" applyBorder="1" applyAlignment="1">
      <alignment horizontal="center" vertical="center" wrapText="1"/>
    </xf>
    <xf numFmtId="165" fontId="4" fillId="2" borderId="8" xfId="1" applyNumberFormat="1" applyFont="1" applyFill="1" applyBorder="1" applyAlignment="1">
      <alignment horizontal="center" vertical="center" wrapText="1"/>
    </xf>
    <xf numFmtId="165" fontId="5" fillId="2" borderId="21" xfId="1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workbookViewId="0">
      <selection activeCell="A12" sqref="A12"/>
    </sheetView>
  </sheetViews>
  <sheetFormatPr defaultRowHeight="15" x14ac:dyDescent="0.25"/>
  <cols>
    <col min="1" max="1" width="47.5703125" customWidth="1"/>
    <col min="2" max="3" width="17.85546875" customWidth="1"/>
  </cols>
  <sheetData>
    <row r="1" spans="1:3" ht="20.25" x14ac:dyDescent="0.3">
      <c r="A1" s="118" t="s">
        <v>190</v>
      </c>
    </row>
    <row r="3" spans="1:3" ht="15.75" thickBot="1" x14ac:dyDescent="0.3"/>
    <row r="4" spans="1:3" ht="16.5" customHeight="1" x14ac:dyDescent="0.25">
      <c r="A4" s="110" t="s">
        <v>159</v>
      </c>
      <c r="B4" s="111"/>
      <c r="C4" s="111" t="s">
        <v>155</v>
      </c>
    </row>
    <row r="5" spans="1:3" ht="16.5" customHeight="1" x14ac:dyDescent="0.25">
      <c r="A5" s="58" t="s">
        <v>185</v>
      </c>
      <c r="B5" s="89"/>
      <c r="C5" s="89">
        <f>+Venituri!E5</f>
        <v>14545000</v>
      </c>
    </row>
    <row r="6" spans="1:3" ht="16.5" customHeight="1" thickBot="1" x14ac:dyDescent="0.3">
      <c r="A6" s="59" t="s">
        <v>186</v>
      </c>
      <c r="B6" s="90"/>
      <c r="C6" s="90">
        <f>+Venituri!E6</f>
        <v>2570560</v>
      </c>
    </row>
    <row r="7" spans="1:3" ht="16.5" customHeight="1" thickBot="1" x14ac:dyDescent="0.3">
      <c r="A7" s="126" t="s">
        <v>0</v>
      </c>
      <c r="B7" s="127"/>
      <c r="C7" s="127">
        <f>+C6+C5</f>
        <v>17115560</v>
      </c>
    </row>
    <row r="8" spans="1:3" ht="16.5" customHeight="1" thickBot="1" x14ac:dyDescent="0.3"/>
    <row r="9" spans="1:3" ht="16.5" customHeight="1" x14ac:dyDescent="0.25">
      <c r="A9" s="110" t="s">
        <v>187</v>
      </c>
      <c r="B9" s="123"/>
      <c r="C9" s="111" t="s">
        <v>155</v>
      </c>
    </row>
    <row r="10" spans="1:3" ht="16.5" customHeight="1" x14ac:dyDescent="0.25">
      <c r="A10" s="58" t="s">
        <v>188</v>
      </c>
      <c r="B10" s="89"/>
      <c r="C10" s="92">
        <f>+'Cheltuieli Totale'!D4</f>
        <v>13415711</v>
      </c>
    </row>
    <row r="11" spans="1:3" ht="16.5" customHeight="1" x14ac:dyDescent="0.25">
      <c r="A11" s="59" t="s">
        <v>279</v>
      </c>
      <c r="B11" s="90"/>
      <c r="C11" s="90">
        <f>+'Cheltuieli Totale'!C4</f>
        <v>3262603.9025210086</v>
      </c>
    </row>
    <row r="12" spans="1:3" ht="16.5" customHeight="1" thickBot="1" x14ac:dyDescent="0.3">
      <c r="A12" s="60"/>
      <c r="B12" s="108"/>
      <c r="C12" s="108"/>
    </row>
    <row r="13" spans="1:3" ht="16.5" customHeight="1" thickBot="1" x14ac:dyDescent="0.3">
      <c r="A13" s="128" t="s">
        <v>0</v>
      </c>
      <c r="B13" s="129"/>
      <c r="C13" s="130">
        <f>SUM(C10:C12)</f>
        <v>16678314.902521009</v>
      </c>
    </row>
    <row r="15" spans="1:3" ht="15.75" thickBot="1" x14ac:dyDescent="0.3"/>
    <row r="16" spans="1:3" ht="19.5" thickBot="1" x14ac:dyDescent="0.35">
      <c r="A16" s="131" t="s">
        <v>189</v>
      </c>
      <c r="B16" s="132"/>
      <c r="C16" s="133">
        <f>+C7-C13</f>
        <v>437245.09747899137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workbookViewId="0">
      <selection activeCell="E27" sqref="E27"/>
    </sheetView>
  </sheetViews>
  <sheetFormatPr defaultRowHeight="15" x14ac:dyDescent="0.25"/>
  <cols>
    <col min="1" max="1" width="39.7109375" customWidth="1"/>
    <col min="2" max="5" width="14.7109375" customWidth="1"/>
    <col min="6" max="6" width="76.85546875" customWidth="1"/>
  </cols>
  <sheetData>
    <row r="1" spans="1:6" ht="20.25" x14ac:dyDescent="0.3">
      <c r="A1" s="118" t="s">
        <v>174</v>
      </c>
    </row>
    <row r="3" spans="1:6" ht="15.75" thickBot="1" x14ac:dyDescent="0.3"/>
    <row r="4" spans="1:6" ht="15.75" x14ac:dyDescent="0.25">
      <c r="A4" s="110" t="s">
        <v>159</v>
      </c>
      <c r="B4" s="111"/>
      <c r="C4" s="111"/>
      <c r="D4" s="111"/>
      <c r="E4" s="111" t="s">
        <v>155</v>
      </c>
      <c r="F4" s="111" t="s">
        <v>280</v>
      </c>
    </row>
    <row r="5" spans="1:6" ht="15.75" x14ac:dyDescent="0.25">
      <c r="A5" s="58" t="s">
        <v>160</v>
      </c>
      <c r="B5" s="89"/>
      <c r="C5" s="89"/>
      <c r="D5" s="89"/>
      <c r="E5" s="89">
        <f>+E15</f>
        <v>14545000</v>
      </c>
      <c r="F5" s="91"/>
    </row>
    <row r="6" spans="1:6" ht="16.5" thickBot="1" x14ac:dyDescent="0.3">
      <c r="A6" s="59" t="s">
        <v>161</v>
      </c>
      <c r="B6" s="90"/>
      <c r="C6" s="90"/>
      <c r="D6" s="90"/>
      <c r="E6" s="90">
        <f>+E22</f>
        <v>2570560</v>
      </c>
      <c r="F6" s="90"/>
    </row>
    <row r="7" spans="1:6" ht="16.5" thickBot="1" x14ac:dyDescent="0.3">
      <c r="A7" s="115" t="s">
        <v>0</v>
      </c>
      <c r="B7" s="116"/>
      <c r="C7" s="116"/>
      <c r="D7" s="116"/>
      <c r="E7" s="116">
        <f>+E6+E5</f>
        <v>17115560</v>
      </c>
      <c r="F7" s="116"/>
    </row>
    <row r="8" spans="1:6" ht="15.75" thickBot="1" x14ac:dyDescent="0.3"/>
    <row r="9" spans="1:6" ht="18.75" customHeight="1" x14ac:dyDescent="0.25">
      <c r="A9" s="110" t="s">
        <v>162</v>
      </c>
      <c r="B9" s="111"/>
      <c r="C9" s="123" t="s">
        <v>176</v>
      </c>
      <c r="D9" s="123" t="s">
        <v>175</v>
      </c>
      <c r="E9" s="111" t="s">
        <v>155</v>
      </c>
      <c r="F9" s="111" t="s">
        <v>280</v>
      </c>
    </row>
    <row r="10" spans="1:6" ht="18.75" customHeight="1" x14ac:dyDescent="0.25">
      <c r="A10" s="58" t="s">
        <v>177</v>
      </c>
      <c r="B10" s="89"/>
      <c r="C10" s="89"/>
      <c r="D10" s="89"/>
      <c r="E10" s="92">
        <v>1000000</v>
      </c>
      <c r="F10" s="91" t="s">
        <v>281</v>
      </c>
    </row>
    <row r="11" spans="1:6" ht="18.75" customHeight="1" x14ac:dyDescent="0.25">
      <c r="A11" s="59" t="s">
        <v>178</v>
      </c>
      <c r="B11" s="90"/>
      <c r="C11" s="90"/>
      <c r="D11" s="90"/>
      <c r="E11" s="90">
        <v>500000</v>
      </c>
      <c r="F11" s="90" t="s">
        <v>281</v>
      </c>
    </row>
    <row r="12" spans="1:6" ht="18.75" customHeight="1" x14ac:dyDescent="0.25">
      <c r="A12" s="58" t="s">
        <v>179</v>
      </c>
      <c r="B12" s="91"/>
      <c r="C12" s="91"/>
      <c r="D12" s="91"/>
      <c r="E12" s="90">
        <v>1600000</v>
      </c>
      <c r="F12" s="91" t="s">
        <v>284</v>
      </c>
    </row>
    <row r="13" spans="1:6" ht="18.75" customHeight="1" x14ac:dyDescent="0.25">
      <c r="A13" s="58" t="s">
        <v>180</v>
      </c>
      <c r="B13" s="91"/>
      <c r="C13" s="91"/>
      <c r="D13" s="91"/>
      <c r="E13" s="90">
        <v>1645000</v>
      </c>
      <c r="F13" s="91" t="s">
        <v>282</v>
      </c>
    </row>
    <row r="14" spans="1:6" ht="18.75" customHeight="1" thickBot="1" x14ac:dyDescent="0.3">
      <c r="A14" s="60" t="s">
        <v>181</v>
      </c>
      <c r="B14" s="108"/>
      <c r="C14" s="108"/>
      <c r="D14" s="108"/>
      <c r="E14" s="108">
        <v>9800000</v>
      </c>
      <c r="F14" s="108" t="s">
        <v>283</v>
      </c>
    </row>
    <row r="15" spans="1:6" ht="16.5" thickBot="1" x14ac:dyDescent="0.3">
      <c r="A15" s="112" t="s">
        <v>169</v>
      </c>
      <c r="B15" s="113"/>
      <c r="C15" s="113"/>
      <c r="D15" s="113"/>
      <c r="E15" s="124">
        <f>SUM(E10:E14)</f>
        <v>14545000</v>
      </c>
      <c r="F15" s="113"/>
    </row>
    <row r="16" spans="1:6" ht="15.75" thickBot="1" x14ac:dyDescent="0.3"/>
    <row r="17" spans="1:6" ht="15.75" x14ac:dyDescent="0.25">
      <c r="A17" s="110" t="s">
        <v>163</v>
      </c>
      <c r="B17" s="111" t="s">
        <v>156</v>
      </c>
      <c r="C17" s="111" t="s">
        <v>157</v>
      </c>
      <c r="D17" s="111" t="s">
        <v>158</v>
      </c>
      <c r="E17" s="111" t="s">
        <v>155</v>
      </c>
      <c r="F17" s="111" t="s">
        <v>280</v>
      </c>
    </row>
    <row r="18" spans="1:6" ht="15.75" x14ac:dyDescent="0.25">
      <c r="A18" s="58" t="s">
        <v>164</v>
      </c>
      <c r="B18" s="92">
        <v>51</v>
      </c>
      <c r="C18" s="89">
        <v>360</v>
      </c>
      <c r="D18" s="89"/>
      <c r="E18" s="89">
        <f>+C18*B18</f>
        <v>18360</v>
      </c>
      <c r="F18" s="91" t="s">
        <v>183</v>
      </c>
    </row>
    <row r="19" spans="1:6" ht="15.75" x14ac:dyDescent="0.25">
      <c r="A19" s="59" t="s">
        <v>165</v>
      </c>
      <c r="B19" s="90">
        <v>14</v>
      </c>
      <c r="C19" s="90">
        <v>12000</v>
      </c>
      <c r="D19" s="90"/>
      <c r="E19" s="90">
        <f>+C19*B19</f>
        <v>168000</v>
      </c>
      <c r="F19" s="90" t="s">
        <v>183</v>
      </c>
    </row>
    <row r="20" spans="1:6" ht="15.75" x14ac:dyDescent="0.25">
      <c r="A20" s="58" t="s">
        <v>166</v>
      </c>
      <c r="B20" s="90">
        <v>26</v>
      </c>
      <c r="C20" s="91" t="s">
        <v>182</v>
      </c>
      <c r="D20" s="91"/>
      <c r="E20" s="90">
        <v>54200</v>
      </c>
      <c r="F20" s="91" t="s">
        <v>183</v>
      </c>
    </row>
    <row r="21" spans="1:6" ht="16.5" thickBot="1" x14ac:dyDescent="0.3">
      <c r="A21" s="58" t="s">
        <v>286</v>
      </c>
      <c r="B21" s="91"/>
      <c r="C21" s="91"/>
      <c r="D21" s="91">
        <v>500000</v>
      </c>
      <c r="E21" s="90">
        <f>+D21*'Cheltuieli Administrative'!B2</f>
        <v>2330000</v>
      </c>
      <c r="F21" s="91" t="s">
        <v>285</v>
      </c>
    </row>
    <row r="22" spans="1:6" ht="16.5" thickBot="1" x14ac:dyDescent="0.3">
      <c r="A22" s="112" t="s">
        <v>170</v>
      </c>
      <c r="B22" s="113"/>
      <c r="C22" s="113"/>
      <c r="D22" s="113"/>
      <c r="E22" s="114">
        <f>SUM(E18:E21)</f>
        <v>2570560</v>
      </c>
      <c r="F22" s="1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50"/>
  <sheetViews>
    <sheetView tabSelected="1" topLeftCell="A30" zoomScaleNormal="100" zoomScaleSheetLayoutView="67" workbookViewId="0">
      <pane xSplit="1" topLeftCell="B1" activePane="topRight" state="frozen"/>
      <selection activeCell="A2" sqref="A2"/>
      <selection pane="topRight" activeCell="F36" sqref="F36"/>
    </sheetView>
  </sheetViews>
  <sheetFormatPr defaultColWidth="8.85546875" defaultRowHeight="15.75" x14ac:dyDescent="0.25"/>
  <cols>
    <col min="1" max="1" width="52" style="1" customWidth="1"/>
    <col min="2" max="2" width="17.5703125" style="1" customWidth="1"/>
    <col min="3" max="3" width="18.42578125" style="109" customWidth="1"/>
    <col min="4" max="4" width="15.5703125" style="4" customWidth="1"/>
    <col min="5" max="5" width="2.7109375" style="5" hidden="1" customWidth="1"/>
    <col min="6" max="6" width="15.85546875" style="4" customWidth="1"/>
    <col min="7" max="61" width="15.5703125" style="4" customWidth="1"/>
    <col min="62" max="62" width="15.5703125" style="12" customWidth="1"/>
    <col min="63" max="66" width="15.5703125" style="4" customWidth="1"/>
    <col min="67" max="16384" width="8.85546875" style="5"/>
  </cols>
  <sheetData>
    <row r="1" spans="1:84" s="7" customFormat="1" ht="42.75" customHeight="1" x14ac:dyDescent="0.25">
      <c r="A1" s="117" t="s">
        <v>172</v>
      </c>
      <c r="B1" s="79"/>
      <c r="C1" s="106"/>
      <c r="D1" s="6"/>
      <c r="E1" s="3"/>
      <c r="F1" s="154" t="s">
        <v>11</v>
      </c>
      <c r="G1" s="174" t="s">
        <v>8</v>
      </c>
      <c r="H1" s="174"/>
      <c r="I1" s="174"/>
      <c r="J1" s="174"/>
      <c r="K1" s="168" t="s">
        <v>9</v>
      </c>
      <c r="L1" s="148"/>
      <c r="M1" s="148"/>
      <c r="N1" s="148"/>
      <c r="O1" s="169"/>
      <c r="P1" s="157" t="s">
        <v>56</v>
      </c>
      <c r="Q1" s="158"/>
      <c r="R1" s="158"/>
      <c r="S1" s="158"/>
      <c r="T1" s="158"/>
      <c r="U1" s="158"/>
      <c r="V1" s="158"/>
      <c r="W1" s="158"/>
      <c r="X1" s="158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60"/>
      <c r="BK1" s="148" t="s">
        <v>1</v>
      </c>
      <c r="BL1" s="149"/>
      <c r="BM1" s="149"/>
      <c r="BN1" s="145" t="s">
        <v>2</v>
      </c>
    </row>
    <row r="2" spans="1:84" s="8" customFormat="1" ht="35.25" customHeight="1" thickBot="1" x14ac:dyDescent="0.3">
      <c r="A2" s="80"/>
      <c r="B2" s="80"/>
      <c r="C2" s="6"/>
      <c r="D2" s="78">
        <f>SUM(F6:BN6)</f>
        <v>3134055</v>
      </c>
      <c r="E2" s="2"/>
      <c r="F2" s="155"/>
      <c r="G2" s="150" t="s">
        <v>59</v>
      </c>
      <c r="H2" s="150" t="s">
        <v>6</v>
      </c>
      <c r="I2" s="150" t="s">
        <v>58</v>
      </c>
      <c r="J2" s="166" t="s">
        <v>10</v>
      </c>
      <c r="K2" s="170" t="s">
        <v>60</v>
      </c>
      <c r="L2" s="150" t="s">
        <v>61</v>
      </c>
      <c r="M2" s="150" t="s">
        <v>62</v>
      </c>
      <c r="N2" s="150" t="s">
        <v>63</v>
      </c>
      <c r="O2" s="172" t="s">
        <v>7</v>
      </c>
      <c r="P2" s="161" t="s">
        <v>55</v>
      </c>
      <c r="Q2" s="162"/>
      <c r="R2" s="163"/>
      <c r="S2" s="163"/>
      <c r="T2" s="163"/>
      <c r="U2" s="163"/>
      <c r="V2" s="163"/>
      <c r="W2" s="163"/>
      <c r="X2" s="164"/>
      <c r="Y2" s="161" t="s">
        <v>57</v>
      </c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4"/>
      <c r="BJ2" s="42" t="s">
        <v>64</v>
      </c>
      <c r="BK2" s="150" t="s">
        <v>3</v>
      </c>
      <c r="BL2" s="150" t="s">
        <v>4</v>
      </c>
      <c r="BM2" s="152" t="s">
        <v>5</v>
      </c>
      <c r="BN2" s="146"/>
    </row>
    <row r="3" spans="1:84" s="8" customFormat="1" ht="60.75" customHeight="1" x14ac:dyDescent="0.25">
      <c r="A3" s="76" t="s">
        <v>12</v>
      </c>
      <c r="B3" s="76" t="s">
        <v>191</v>
      </c>
      <c r="C3" s="77" t="s">
        <v>115</v>
      </c>
      <c r="D3" s="77" t="s">
        <v>114</v>
      </c>
      <c r="E3" s="2"/>
      <c r="F3" s="156"/>
      <c r="G3" s="165"/>
      <c r="H3" s="165"/>
      <c r="I3" s="159"/>
      <c r="J3" s="167"/>
      <c r="K3" s="171"/>
      <c r="L3" s="165"/>
      <c r="M3" s="165"/>
      <c r="N3" s="159"/>
      <c r="O3" s="173"/>
      <c r="P3" s="41" t="s">
        <v>66</v>
      </c>
      <c r="Q3" s="41" t="s">
        <v>67</v>
      </c>
      <c r="R3" s="43" t="s">
        <v>109</v>
      </c>
      <c r="S3" s="85" t="s">
        <v>68</v>
      </c>
      <c r="T3" s="85" t="s">
        <v>69</v>
      </c>
      <c r="U3" s="85" t="s">
        <v>70</v>
      </c>
      <c r="V3" s="85" t="s">
        <v>71</v>
      </c>
      <c r="W3" s="85" t="s">
        <v>72</v>
      </c>
      <c r="X3" s="85" t="s">
        <v>73</v>
      </c>
      <c r="Y3" s="41" t="s">
        <v>76</v>
      </c>
      <c r="Z3" s="41" t="s">
        <v>79</v>
      </c>
      <c r="AA3" s="41" t="s">
        <v>80</v>
      </c>
      <c r="AB3" s="41" t="s">
        <v>75</v>
      </c>
      <c r="AC3" s="41" t="s">
        <v>74</v>
      </c>
      <c r="AD3" s="41" t="s">
        <v>77</v>
      </c>
      <c r="AE3" s="41" t="s">
        <v>78</v>
      </c>
      <c r="AF3" s="81" t="s">
        <v>81</v>
      </c>
      <c r="AG3" s="81" t="s">
        <v>82</v>
      </c>
      <c r="AH3" s="81" t="s">
        <v>83</v>
      </c>
      <c r="AI3" s="81" t="s">
        <v>84</v>
      </c>
      <c r="AJ3" s="81" t="s">
        <v>85</v>
      </c>
      <c r="AK3" s="81" t="s">
        <v>87</v>
      </c>
      <c r="AL3" s="81" t="s">
        <v>86</v>
      </c>
      <c r="AM3" s="81" t="s">
        <v>88</v>
      </c>
      <c r="AN3" s="87" t="s">
        <v>111</v>
      </c>
      <c r="AO3" s="81" t="s">
        <v>110</v>
      </c>
      <c r="AP3" s="81" t="s">
        <v>89</v>
      </c>
      <c r="AQ3" s="81" t="s">
        <v>90</v>
      </c>
      <c r="AR3" s="81" t="s">
        <v>91</v>
      </c>
      <c r="AS3" s="81" t="s">
        <v>92</v>
      </c>
      <c r="AT3" s="81" t="s">
        <v>93</v>
      </c>
      <c r="AU3" s="81" t="s">
        <v>94</v>
      </c>
      <c r="AV3" s="81" t="s">
        <v>95</v>
      </c>
      <c r="AW3" s="81" t="s">
        <v>96</v>
      </c>
      <c r="AX3" s="81" t="s">
        <v>97</v>
      </c>
      <c r="AY3" s="81" t="s">
        <v>98</v>
      </c>
      <c r="AZ3" s="81" t="s">
        <v>99</v>
      </c>
      <c r="BA3" s="81" t="s">
        <v>100</v>
      </c>
      <c r="BB3" s="81" t="s">
        <v>101</v>
      </c>
      <c r="BC3" s="81" t="s">
        <v>102</v>
      </c>
      <c r="BD3" s="81" t="s">
        <v>103</v>
      </c>
      <c r="BE3" s="81" t="s">
        <v>104</v>
      </c>
      <c r="BF3" s="81" t="s">
        <v>105</v>
      </c>
      <c r="BG3" s="81" t="s">
        <v>106</v>
      </c>
      <c r="BH3" s="81" t="s">
        <v>107</v>
      </c>
      <c r="BI3" s="81" t="s">
        <v>108</v>
      </c>
      <c r="BJ3" s="82" t="s">
        <v>65</v>
      </c>
      <c r="BK3" s="151"/>
      <c r="BL3" s="151"/>
      <c r="BM3" s="153"/>
      <c r="BN3" s="147"/>
    </row>
    <row r="4" spans="1:84" s="46" customFormat="1" ht="36" customHeight="1" x14ac:dyDescent="0.25">
      <c r="A4" s="54" t="s">
        <v>13</v>
      </c>
      <c r="B4" s="47">
        <f t="shared" ref="B4:C4" si="0">B5+B6</f>
        <v>16678314.902521009</v>
      </c>
      <c r="C4" s="47">
        <f t="shared" si="0"/>
        <v>3262603.9025210086</v>
      </c>
      <c r="D4" s="47">
        <f>D5+D6</f>
        <v>13415711</v>
      </c>
      <c r="E4" s="45"/>
      <c r="F4" s="61">
        <f>SUM(F7,F16,F18,F22,F42,F44,F46,F48)</f>
        <v>0</v>
      </c>
      <c r="G4" s="61">
        <f>SUM(G7,G16,G18,G22,G42,G44,G46,G48)</f>
        <v>233000</v>
      </c>
      <c r="H4" s="61">
        <f t="shared" ref="H4:BN4" si="1">SUM(H7,H16,H18,H22,H42,H44,H46,H48)</f>
        <v>72000</v>
      </c>
      <c r="I4" s="61">
        <f t="shared" si="1"/>
        <v>46600</v>
      </c>
      <c r="J4" s="61">
        <f t="shared" si="1"/>
        <v>93200</v>
      </c>
      <c r="K4" s="61">
        <f t="shared" si="1"/>
        <v>0</v>
      </c>
      <c r="L4" s="61">
        <f t="shared" si="1"/>
        <v>48000</v>
      </c>
      <c r="M4" s="61">
        <f t="shared" si="1"/>
        <v>48000</v>
      </c>
      <c r="N4" s="61">
        <f t="shared" si="1"/>
        <v>85000</v>
      </c>
      <c r="O4" s="61">
        <f t="shared" si="1"/>
        <v>0</v>
      </c>
      <c r="P4" s="61">
        <f t="shared" si="1"/>
        <v>0</v>
      </c>
      <c r="Q4" s="61">
        <f t="shared" si="1"/>
        <v>60840</v>
      </c>
      <c r="R4" s="61">
        <f t="shared" si="1"/>
        <v>35020</v>
      </c>
      <c r="S4" s="61">
        <f t="shared" si="1"/>
        <v>55920</v>
      </c>
      <c r="T4" s="61">
        <f t="shared" si="1"/>
        <v>54940</v>
      </c>
      <c r="U4" s="61">
        <f t="shared" si="1"/>
        <v>46600</v>
      </c>
      <c r="V4" s="61">
        <f t="shared" si="1"/>
        <v>23300</v>
      </c>
      <c r="W4" s="61">
        <f t="shared" si="1"/>
        <v>65520</v>
      </c>
      <c r="X4" s="61">
        <f t="shared" si="1"/>
        <v>97424</v>
      </c>
      <c r="Y4" s="61">
        <f t="shared" si="1"/>
        <v>128328</v>
      </c>
      <c r="Z4" s="61">
        <f t="shared" si="1"/>
        <v>48000</v>
      </c>
      <c r="AA4" s="61">
        <f t="shared" si="1"/>
        <v>500000</v>
      </c>
      <c r="AB4" s="61">
        <f t="shared" si="1"/>
        <v>144000</v>
      </c>
      <c r="AC4" s="61">
        <f t="shared" si="1"/>
        <v>838000</v>
      </c>
      <c r="AD4" s="61">
        <f t="shared" si="1"/>
        <v>125000</v>
      </c>
      <c r="AE4" s="61">
        <f t="shared" si="1"/>
        <v>117500</v>
      </c>
      <c r="AF4" s="61">
        <f t="shared" si="1"/>
        <v>461995</v>
      </c>
      <c r="AG4" s="61">
        <f t="shared" si="1"/>
        <v>0</v>
      </c>
      <c r="AH4" s="61">
        <f t="shared" si="1"/>
        <v>72000</v>
      </c>
      <c r="AI4" s="61">
        <f t="shared" si="1"/>
        <v>0</v>
      </c>
      <c r="AJ4" s="61">
        <f t="shared" si="1"/>
        <v>72000</v>
      </c>
      <c r="AK4" s="61">
        <f t="shared" si="1"/>
        <v>56600</v>
      </c>
      <c r="AL4" s="61">
        <f t="shared" si="1"/>
        <v>56000</v>
      </c>
      <c r="AM4" s="61">
        <f t="shared" si="1"/>
        <v>570555</v>
      </c>
      <c r="AN4" s="61">
        <f t="shared" si="1"/>
        <v>186400</v>
      </c>
      <c r="AO4" s="61">
        <f t="shared" si="1"/>
        <v>250000</v>
      </c>
      <c r="AP4" s="61">
        <f t="shared" si="1"/>
        <v>266950</v>
      </c>
      <c r="AQ4" s="61">
        <f t="shared" si="1"/>
        <v>0</v>
      </c>
      <c r="AR4" s="61">
        <f t="shared" si="1"/>
        <v>463900</v>
      </c>
      <c r="AS4" s="61">
        <f t="shared" si="1"/>
        <v>111200</v>
      </c>
      <c r="AT4" s="61">
        <f t="shared" si="1"/>
        <v>187500</v>
      </c>
      <c r="AU4" s="61">
        <f t="shared" si="1"/>
        <v>187500</v>
      </c>
      <c r="AV4" s="61">
        <f t="shared" si="1"/>
        <v>285000</v>
      </c>
      <c r="AW4" s="61">
        <f t="shared" si="1"/>
        <v>223600</v>
      </c>
      <c r="AX4" s="61">
        <f t="shared" si="1"/>
        <v>1398000</v>
      </c>
      <c r="AY4" s="61">
        <f t="shared" si="1"/>
        <v>559974</v>
      </c>
      <c r="AZ4" s="61">
        <f t="shared" si="1"/>
        <v>667555</v>
      </c>
      <c r="BA4" s="61">
        <f t="shared" si="1"/>
        <v>625000</v>
      </c>
      <c r="BB4" s="61">
        <f t="shared" si="1"/>
        <v>205720</v>
      </c>
      <c r="BC4" s="61">
        <f t="shared" si="1"/>
        <v>191840</v>
      </c>
      <c r="BD4" s="61">
        <f t="shared" si="1"/>
        <v>72000</v>
      </c>
      <c r="BE4" s="61">
        <f t="shared" si="1"/>
        <v>125000</v>
      </c>
      <c r="BF4" s="61">
        <f t="shared" si="1"/>
        <v>264800</v>
      </c>
      <c r="BG4" s="61">
        <f t="shared" si="1"/>
        <v>243000</v>
      </c>
      <c r="BH4" s="61">
        <f t="shared" si="1"/>
        <v>111840</v>
      </c>
      <c r="BI4" s="61">
        <f t="shared" si="1"/>
        <v>18640</v>
      </c>
      <c r="BJ4" s="61">
        <f t="shared" si="1"/>
        <v>121000</v>
      </c>
      <c r="BK4" s="61">
        <f t="shared" si="1"/>
        <v>67400</v>
      </c>
      <c r="BL4" s="61">
        <f t="shared" si="1"/>
        <v>71600</v>
      </c>
      <c r="BM4" s="61">
        <f t="shared" si="1"/>
        <v>80000</v>
      </c>
      <c r="BN4" s="61">
        <f t="shared" si="1"/>
        <v>90500</v>
      </c>
    </row>
    <row r="5" spans="1:84" s="2" customFormat="1" ht="23.25" customHeight="1" x14ac:dyDescent="0.25">
      <c r="A5" s="55" t="s">
        <v>14</v>
      </c>
      <c r="B5" s="55"/>
      <c r="C5" s="107"/>
      <c r="D5" s="75">
        <f>SUM(F5:BN5)</f>
        <v>0</v>
      </c>
      <c r="E5" s="26">
        <v>0.32</v>
      </c>
      <c r="F5" s="62">
        <f>(F9+F12+F13+F14)*E5</f>
        <v>0</v>
      </c>
      <c r="G5" s="62">
        <f>(G9+G12+G13+G14)*F5</f>
        <v>0</v>
      </c>
      <c r="H5" s="62">
        <f t="shared" ref="H5:BN5" si="2">(H9+H12+H13+H14)*G5</f>
        <v>0</v>
      </c>
      <c r="I5" s="62">
        <f t="shared" si="2"/>
        <v>0</v>
      </c>
      <c r="J5" s="62">
        <f t="shared" si="2"/>
        <v>0</v>
      </c>
      <c r="K5" s="62">
        <f t="shared" si="2"/>
        <v>0</v>
      </c>
      <c r="L5" s="62">
        <f t="shared" si="2"/>
        <v>0</v>
      </c>
      <c r="M5" s="62">
        <f t="shared" si="2"/>
        <v>0</v>
      </c>
      <c r="N5" s="62">
        <f t="shared" si="2"/>
        <v>0</v>
      </c>
      <c r="O5" s="62">
        <f t="shared" si="2"/>
        <v>0</v>
      </c>
      <c r="P5" s="62">
        <f t="shared" si="2"/>
        <v>0</v>
      </c>
      <c r="Q5" s="62">
        <f t="shared" si="2"/>
        <v>0</v>
      </c>
      <c r="R5" s="62">
        <f t="shared" si="2"/>
        <v>0</v>
      </c>
      <c r="S5" s="62">
        <f t="shared" si="2"/>
        <v>0</v>
      </c>
      <c r="T5" s="62">
        <f t="shared" si="2"/>
        <v>0</v>
      </c>
      <c r="U5" s="62">
        <f t="shared" si="2"/>
        <v>0</v>
      </c>
      <c r="V5" s="62">
        <f t="shared" si="2"/>
        <v>0</v>
      </c>
      <c r="W5" s="62">
        <f t="shared" si="2"/>
        <v>0</v>
      </c>
      <c r="X5" s="62">
        <f t="shared" si="2"/>
        <v>0</v>
      </c>
      <c r="Y5" s="62">
        <f t="shared" si="2"/>
        <v>0</v>
      </c>
      <c r="Z5" s="62">
        <f t="shared" si="2"/>
        <v>0</v>
      </c>
      <c r="AA5" s="62">
        <f t="shared" si="2"/>
        <v>0</v>
      </c>
      <c r="AB5" s="62">
        <f t="shared" si="2"/>
        <v>0</v>
      </c>
      <c r="AC5" s="62">
        <f t="shared" si="2"/>
        <v>0</v>
      </c>
      <c r="AD5" s="62">
        <f t="shared" si="2"/>
        <v>0</v>
      </c>
      <c r="AE5" s="62">
        <f t="shared" si="2"/>
        <v>0</v>
      </c>
      <c r="AF5" s="62">
        <f t="shared" si="2"/>
        <v>0</v>
      </c>
      <c r="AG5" s="62">
        <f t="shared" si="2"/>
        <v>0</v>
      </c>
      <c r="AH5" s="62">
        <f t="shared" si="2"/>
        <v>0</v>
      </c>
      <c r="AI5" s="62">
        <f t="shared" si="2"/>
        <v>0</v>
      </c>
      <c r="AJ5" s="62">
        <f t="shared" si="2"/>
        <v>0</v>
      </c>
      <c r="AK5" s="62">
        <f t="shared" si="2"/>
        <v>0</v>
      </c>
      <c r="AL5" s="62">
        <f t="shared" si="2"/>
        <v>0</v>
      </c>
      <c r="AM5" s="62">
        <f t="shared" si="2"/>
        <v>0</v>
      </c>
      <c r="AN5" s="62">
        <f t="shared" si="2"/>
        <v>0</v>
      </c>
      <c r="AO5" s="62">
        <f t="shared" si="2"/>
        <v>0</v>
      </c>
      <c r="AP5" s="62">
        <f t="shared" si="2"/>
        <v>0</v>
      </c>
      <c r="AQ5" s="62">
        <f t="shared" si="2"/>
        <v>0</v>
      </c>
      <c r="AR5" s="62">
        <f t="shared" si="2"/>
        <v>0</v>
      </c>
      <c r="AS5" s="62">
        <f t="shared" si="2"/>
        <v>0</v>
      </c>
      <c r="AT5" s="62">
        <f t="shared" si="2"/>
        <v>0</v>
      </c>
      <c r="AU5" s="62">
        <f t="shared" si="2"/>
        <v>0</v>
      </c>
      <c r="AV5" s="62">
        <f t="shared" si="2"/>
        <v>0</v>
      </c>
      <c r="AW5" s="62">
        <f t="shared" si="2"/>
        <v>0</v>
      </c>
      <c r="AX5" s="62">
        <f t="shared" si="2"/>
        <v>0</v>
      </c>
      <c r="AY5" s="62">
        <f t="shared" si="2"/>
        <v>0</v>
      </c>
      <c r="AZ5" s="62">
        <f t="shared" si="2"/>
        <v>0</v>
      </c>
      <c r="BA5" s="62">
        <f t="shared" si="2"/>
        <v>0</v>
      </c>
      <c r="BB5" s="62">
        <f t="shared" si="2"/>
        <v>0</v>
      </c>
      <c r="BC5" s="62">
        <f t="shared" si="2"/>
        <v>0</v>
      </c>
      <c r="BD5" s="62">
        <f t="shared" si="2"/>
        <v>0</v>
      </c>
      <c r="BE5" s="62">
        <f t="shared" si="2"/>
        <v>0</v>
      </c>
      <c r="BF5" s="62">
        <f t="shared" si="2"/>
        <v>0</v>
      </c>
      <c r="BG5" s="62">
        <f t="shared" si="2"/>
        <v>0</v>
      </c>
      <c r="BH5" s="62">
        <f t="shared" si="2"/>
        <v>0</v>
      </c>
      <c r="BI5" s="62">
        <f t="shared" si="2"/>
        <v>0</v>
      </c>
      <c r="BJ5" s="62">
        <f t="shared" si="2"/>
        <v>0</v>
      </c>
      <c r="BK5" s="62">
        <f t="shared" si="2"/>
        <v>0</v>
      </c>
      <c r="BL5" s="62">
        <f t="shared" si="2"/>
        <v>0</v>
      </c>
      <c r="BM5" s="62">
        <f t="shared" si="2"/>
        <v>0</v>
      </c>
      <c r="BN5" s="62">
        <f t="shared" si="2"/>
        <v>0</v>
      </c>
    </row>
    <row r="6" spans="1:84" s="9" customFormat="1" ht="36" customHeight="1" x14ac:dyDescent="0.25">
      <c r="A6" s="56" t="s">
        <v>15</v>
      </c>
      <c r="B6" s="88">
        <f>+C6+D6</f>
        <v>16678314.902521009</v>
      </c>
      <c r="C6" s="105">
        <f>+'Cheltuieli Administrative'!B6</f>
        <v>3262603.9025210086</v>
      </c>
      <c r="D6" s="48">
        <f>(D7+D16+D18+D22+D42+D44+D46+D48)</f>
        <v>13415711</v>
      </c>
      <c r="E6" s="23"/>
      <c r="F6" s="63">
        <f>F7+F16+F18+F22+F42+F44+F46+F48</f>
        <v>0</v>
      </c>
      <c r="G6" s="24">
        <f>G7+G16+G18+G22+G42+G44+G46+G48</f>
        <v>233000</v>
      </c>
      <c r="H6" s="24">
        <f>H7+H16+H18+H22+H42+H44+H46+H48</f>
        <v>72000</v>
      </c>
      <c r="I6" s="24"/>
      <c r="J6" s="24">
        <f>J7+J16+J18+J22+J42+J44+J46+J48</f>
        <v>93200</v>
      </c>
      <c r="K6" s="28">
        <f>K7+K16+K18+K22+K42+K44+K46+K48</f>
        <v>0</v>
      </c>
      <c r="L6" s="29">
        <f>L7+L16+L18+L22+L42+L44+L46+L48</f>
        <v>48000</v>
      </c>
      <c r="M6" s="29">
        <f>M7+M16+M18+M22+M42+M44+M46+M48</f>
        <v>48000</v>
      </c>
      <c r="N6" s="29"/>
      <c r="O6" s="30">
        <f>O7+O16+O18+O22+O42+O44+O46+O48</f>
        <v>0</v>
      </c>
      <c r="P6" s="24">
        <f>P7+P16+P18+P22+P42+P44+P46+P48</f>
        <v>0</v>
      </c>
      <c r="Q6" s="24">
        <f>Q7+Q16+Q18+Q22+Q42+Q44+Q46+Q48</f>
        <v>60840</v>
      </c>
      <c r="R6" s="25">
        <f>R7+R16+R18+R22+R42+R44+R46+R48</f>
        <v>35020</v>
      </c>
      <c r="S6" s="25"/>
      <c r="T6" s="25"/>
      <c r="U6" s="25"/>
      <c r="V6" s="25"/>
      <c r="W6" s="25"/>
      <c r="X6" s="25"/>
      <c r="Y6" s="83"/>
      <c r="Z6" s="84">
        <f t="shared" ref="Z6:AF6" si="3">Z7+Z16+Z18+Z22+Z42+Z44+Z46+Z48</f>
        <v>48000</v>
      </c>
      <c r="AA6" s="24">
        <f t="shared" si="3"/>
        <v>500000</v>
      </c>
      <c r="AB6" s="24">
        <f t="shared" si="3"/>
        <v>144000</v>
      </c>
      <c r="AC6" s="24">
        <f t="shared" si="3"/>
        <v>838000</v>
      </c>
      <c r="AD6" s="24">
        <f t="shared" si="3"/>
        <v>125000</v>
      </c>
      <c r="AE6" s="24">
        <f t="shared" si="3"/>
        <v>117500</v>
      </c>
      <c r="AF6" s="24">
        <f t="shared" si="3"/>
        <v>461995</v>
      </c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5"/>
      <c r="BK6" s="24">
        <f>BK7+BK16+BK18+BK22+BK42+BK44+BK46+BK48</f>
        <v>67400</v>
      </c>
      <c r="BL6" s="24">
        <f>BL7+BL16+BL18+BL22+BL42+BL44+BL46+BL48</f>
        <v>71600</v>
      </c>
      <c r="BM6" s="24">
        <f>BM7+BM16+BM18+BM22+BM42+BM44+BM46+BM48</f>
        <v>80000</v>
      </c>
      <c r="BN6" s="64">
        <f>BN7+BN16+BN18+BN22+BN42+BN44+BN46+BN48</f>
        <v>90500</v>
      </c>
    </row>
    <row r="7" spans="1:84" ht="31.5" customHeight="1" x14ac:dyDescent="0.25">
      <c r="A7" s="57" t="s">
        <v>117</v>
      </c>
      <c r="B7" s="49">
        <f t="shared" ref="B7:C7" si="4">SUM(B8:B15)</f>
        <v>10715197.902521009</v>
      </c>
      <c r="C7" s="49">
        <f t="shared" si="4"/>
        <v>1417603.9025210084</v>
      </c>
      <c r="D7" s="49">
        <f>SUM(D8:D15)</f>
        <v>9297594</v>
      </c>
      <c r="E7" s="49">
        <f t="shared" ref="E7:BN7" si="5">SUM(E8:E15)</f>
        <v>140080</v>
      </c>
      <c r="F7" s="49">
        <f t="shared" si="5"/>
        <v>0</v>
      </c>
      <c r="G7" s="49">
        <f t="shared" si="5"/>
        <v>139800</v>
      </c>
      <c r="H7" s="49">
        <f t="shared" si="5"/>
        <v>49400</v>
      </c>
      <c r="I7" s="49">
        <f t="shared" si="5"/>
        <v>0</v>
      </c>
      <c r="J7" s="49">
        <f t="shared" si="5"/>
        <v>41760</v>
      </c>
      <c r="K7" s="49">
        <f t="shared" si="5"/>
        <v>0</v>
      </c>
      <c r="L7" s="49">
        <f t="shared" si="5"/>
        <v>38400</v>
      </c>
      <c r="M7" s="49">
        <f t="shared" si="5"/>
        <v>38400</v>
      </c>
      <c r="N7" s="49">
        <f t="shared" si="5"/>
        <v>68000</v>
      </c>
      <c r="O7" s="49">
        <f t="shared" si="5"/>
        <v>0</v>
      </c>
      <c r="P7" s="49">
        <f t="shared" si="5"/>
        <v>0</v>
      </c>
      <c r="Q7" s="49">
        <f t="shared" si="5"/>
        <v>34920</v>
      </c>
      <c r="R7" s="49">
        <f t="shared" si="5"/>
        <v>22500</v>
      </c>
      <c r="S7" s="49">
        <f t="shared" si="5"/>
        <v>32620</v>
      </c>
      <c r="T7" s="49">
        <f t="shared" si="5"/>
        <v>33620</v>
      </c>
      <c r="U7" s="49">
        <f t="shared" si="5"/>
        <v>32620</v>
      </c>
      <c r="V7" s="49">
        <f t="shared" si="5"/>
        <v>18640</v>
      </c>
      <c r="W7" s="49">
        <f t="shared" si="5"/>
        <v>9320</v>
      </c>
      <c r="X7" s="49">
        <f t="shared" si="5"/>
        <v>27220</v>
      </c>
      <c r="Y7" s="49">
        <f t="shared" si="5"/>
        <v>71300</v>
      </c>
      <c r="Z7" s="49">
        <f t="shared" si="5"/>
        <v>34037</v>
      </c>
      <c r="AA7" s="49">
        <f t="shared" si="5"/>
        <v>350000</v>
      </c>
      <c r="AB7" s="49">
        <f t="shared" si="5"/>
        <v>108000</v>
      </c>
      <c r="AC7" s="49">
        <f t="shared" si="5"/>
        <v>587000</v>
      </c>
      <c r="AD7" s="49">
        <f t="shared" si="5"/>
        <v>100000</v>
      </c>
      <c r="AE7" s="49">
        <f t="shared" si="5"/>
        <v>70500</v>
      </c>
      <c r="AF7" s="49">
        <f t="shared" si="5"/>
        <v>250331</v>
      </c>
      <c r="AG7" s="49">
        <f t="shared" si="5"/>
        <v>0</v>
      </c>
      <c r="AH7" s="49">
        <f t="shared" si="5"/>
        <v>54800</v>
      </c>
      <c r="AI7" s="49">
        <f t="shared" si="5"/>
        <v>0</v>
      </c>
      <c r="AJ7" s="49">
        <f t="shared" si="5"/>
        <v>34800</v>
      </c>
      <c r="AK7" s="49">
        <f t="shared" si="5"/>
        <v>29100</v>
      </c>
      <c r="AL7" s="49">
        <f t="shared" si="5"/>
        <v>22020</v>
      </c>
      <c r="AM7" s="49">
        <f t="shared" si="5"/>
        <v>352055</v>
      </c>
      <c r="AN7" s="49">
        <f t="shared" si="5"/>
        <v>138440</v>
      </c>
      <c r="AO7" s="49">
        <f>SUM(AO8:AO15)</f>
        <v>180100</v>
      </c>
      <c r="AP7" s="49">
        <f t="shared" si="5"/>
        <v>77000</v>
      </c>
      <c r="AQ7" s="49">
        <f t="shared" si="5"/>
        <v>0</v>
      </c>
      <c r="AR7" s="49">
        <f t="shared" si="5"/>
        <v>377300</v>
      </c>
      <c r="AS7" s="49">
        <f t="shared" si="5"/>
        <v>85890</v>
      </c>
      <c r="AT7" s="49">
        <f t="shared" si="5"/>
        <v>113750</v>
      </c>
      <c r="AU7" s="49">
        <f t="shared" si="5"/>
        <v>168860</v>
      </c>
      <c r="AV7" s="49">
        <f t="shared" si="5"/>
        <v>61750</v>
      </c>
      <c r="AW7" s="49">
        <f t="shared" si="5"/>
        <v>205000</v>
      </c>
      <c r="AX7" s="49">
        <f t="shared" si="5"/>
        <v>1088300</v>
      </c>
      <c r="AY7" s="49">
        <f t="shared" si="5"/>
        <v>519974</v>
      </c>
      <c r="AZ7" s="49">
        <f t="shared" si="5"/>
        <v>366400</v>
      </c>
      <c r="BA7" s="49">
        <f t="shared" si="5"/>
        <v>509432</v>
      </c>
      <c r="BB7" s="49">
        <f t="shared" si="5"/>
        <v>144460</v>
      </c>
      <c r="BC7" s="49">
        <f t="shared" si="5"/>
        <v>148540</v>
      </c>
      <c r="BD7" s="49">
        <f t="shared" si="5"/>
        <v>57000</v>
      </c>
      <c r="BE7" s="49">
        <f t="shared" si="5"/>
        <v>80000</v>
      </c>
      <c r="BF7" s="49">
        <f t="shared" si="5"/>
        <v>154100</v>
      </c>
      <c r="BG7" s="49">
        <f t="shared" si="5"/>
        <v>166500</v>
      </c>
      <c r="BH7" s="49">
        <f t="shared" si="5"/>
        <v>102520</v>
      </c>
      <c r="BI7" s="49">
        <f t="shared" si="5"/>
        <v>18640</v>
      </c>
      <c r="BJ7" s="49">
        <f t="shared" si="5"/>
        <v>89000</v>
      </c>
      <c r="BK7" s="49">
        <f t="shared" si="5"/>
        <v>44400</v>
      </c>
      <c r="BL7" s="49">
        <f t="shared" si="5"/>
        <v>58600</v>
      </c>
      <c r="BM7" s="49">
        <f t="shared" si="5"/>
        <v>64000</v>
      </c>
      <c r="BN7" s="49">
        <f t="shared" si="5"/>
        <v>71100</v>
      </c>
    </row>
    <row r="8" spans="1:84" ht="17.25" customHeight="1" x14ac:dyDescent="0.25">
      <c r="A8" s="58" t="s">
        <v>16</v>
      </c>
      <c r="B8" s="89">
        <f>+C8+D8</f>
        <v>140080</v>
      </c>
      <c r="C8" s="91">
        <f>+'Cheltuieli Administrative'!B8</f>
        <v>0</v>
      </c>
      <c r="D8" s="50">
        <f>SUM(F8:CF8)</f>
        <v>140080</v>
      </c>
      <c r="E8" s="50">
        <f>SUM(G8:CG8)</f>
        <v>140080</v>
      </c>
      <c r="F8" s="65"/>
      <c r="K8" s="31"/>
      <c r="L8" s="32"/>
      <c r="M8" s="32"/>
      <c r="N8" s="32"/>
      <c r="O8" s="33"/>
      <c r="Q8" s="4">
        <v>10000</v>
      </c>
      <c r="R8" s="12">
        <v>5000</v>
      </c>
      <c r="S8" s="12"/>
      <c r="T8" s="12"/>
      <c r="U8" s="12"/>
      <c r="V8" s="12"/>
      <c r="W8" s="12"/>
      <c r="X8" s="12">
        <v>11000</v>
      </c>
      <c r="Y8" s="10">
        <v>17480</v>
      </c>
      <c r="AM8" s="4">
        <v>20000</v>
      </c>
      <c r="AU8" s="4">
        <v>16640</v>
      </c>
      <c r="BA8" s="4">
        <v>18640</v>
      </c>
      <c r="BB8" s="4">
        <v>9320</v>
      </c>
      <c r="BF8" s="4">
        <v>10000</v>
      </c>
      <c r="BG8" s="4">
        <v>22000</v>
      </c>
      <c r="BJ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12"/>
    </row>
    <row r="9" spans="1:84" ht="17.25" customHeight="1" x14ac:dyDescent="0.25">
      <c r="A9" s="59" t="s">
        <v>17</v>
      </c>
      <c r="B9" s="90">
        <f t="shared" ref="B9:B15" si="6">+C9+D9</f>
        <v>2074711.9025210084</v>
      </c>
      <c r="C9" s="90">
        <f>+'Cheltuieli Administrative'!B9</f>
        <v>677623.90252100839</v>
      </c>
      <c r="D9" s="50">
        <f t="shared" ref="D9:D15" si="7">SUM(F9:CF9)</f>
        <v>1397088</v>
      </c>
      <c r="F9" s="65"/>
      <c r="G9" s="4">
        <v>69900</v>
      </c>
      <c r="H9" s="4">
        <v>15000</v>
      </c>
      <c r="K9" s="10"/>
      <c r="L9" s="4">
        <v>14400</v>
      </c>
      <c r="M9" s="4">
        <v>14400</v>
      </c>
      <c r="O9" s="11"/>
      <c r="R9" s="12"/>
      <c r="S9" s="12"/>
      <c r="T9" s="12"/>
      <c r="U9" s="12"/>
      <c r="V9" s="12"/>
      <c r="W9" s="12"/>
      <c r="X9" s="12"/>
      <c r="Y9" s="10"/>
      <c r="Z9" s="4">
        <v>24437</v>
      </c>
      <c r="AA9" s="4">
        <v>100000</v>
      </c>
      <c r="AB9" s="4">
        <v>20000</v>
      </c>
      <c r="AC9" s="4">
        <v>38000</v>
      </c>
      <c r="AD9" s="4">
        <v>9020</v>
      </c>
      <c r="AM9" s="4">
        <v>15000</v>
      </c>
      <c r="AN9" s="4">
        <v>55920</v>
      </c>
      <c r="AO9" s="4">
        <v>40300</v>
      </c>
      <c r="AR9" s="4">
        <v>10000</v>
      </c>
      <c r="AT9" s="4">
        <v>15000</v>
      </c>
      <c r="AU9" s="4">
        <v>57020</v>
      </c>
      <c r="AV9" s="4">
        <v>33250</v>
      </c>
      <c r="AW9" s="4">
        <v>37280</v>
      </c>
      <c r="AX9" s="4">
        <v>139800</v>
      </c>
      <c r="AY9" s="4">
        <v>33239</v>
      </c>
      <c r="AZ9" s="4">
        <v>47000</v>
      </c>
      <c r="BA9" s="4">
        <v>85092</v>
      </c>
      <c r="BB9" s="4">
        <v>46600</v>
      </c>
      <c r="BC9" s="4">
        <v>29320</v>
      </c>
      <c r="BD9" s="4">
        <v>4000</v>
      </c>
      <c r="BE9" s="4">
        <v>10000</v>
      </c>
      <c r="BF9" s="4">
        <v>10000</v>
      </c>
      <c r="BG9" s="4">
        <v>10500</v>
      </c>
      <c r="BH9" s="4">
        <v>23300</v>
      </c>
      <c r="BI9" s="4">
        <v>9320</v>
      </c>
      <c r="BJ9" s="4">
        <v>4000</v>
      </c>
      <c r="BK9" s="4">
        <v>9000</v>
      </c>
      <c r="BL9" s="4">
        <v>29100</v>
      </c>
      <c r="BM9" s="4">
        <v>28000</v>
      </c>
      <c r="BN9" s="4">
        <v>2350</v>
      </c>
      <c r="BO9" s="4">
        <v>7000</v>
      </c>
      <c r="BP9" s="4">
        <v>13440</v>
      </c>
      <c r="BQ9" s="4">
        <v>2400</v>
      </c>
      <c r="BR9" s="4">
        <v>43940</v>
      </c>
      <c r="BS9" s="4">
        <v>1000</v>
      </c>
      <c r="BT9" s="4">
        <v>19400</v>
      </c>
      <c r="BU9" s="4">
        <v>2400</v>
      </c>
      <c r="BV9" s="4"/>
      <c r="BW9" s="4">
        <v>51460</v>
      </c>
      <c r="BX9" s="4">
        <v>3600</v>
      </c>
      <c r="BY9" s="4">
        <v>37500</v>
      </c>
      <c r="BZ9" s="4">
        <v>15600</v>
      </c>
      <c r="CA9" s="4">
        <v>7900</v>
      </c>
      <c r="CB9" s="4">
        <v>10500</v>
      </c>
      <c r="CC9" s="4">
        <v>18000</v>
      </c>
      <c r="CD9" s="4">
        <v>40400</v>
      </c>
      <c r="CE9" s="4">
        <v>28000</v>
      </c>
      <c r="CF9" s="12">
        <v>5000</v>
      </c>
    </row>
    <row r="10" spans="1:84" ht="17.25" customHeight="1" x14ac:dyDescent="0.25">
      <c r="A10" s="58" t="s">
        <v>18</v>
      </c>
      <c r="B10" s="91">
        <f t="shared" si="6"/>
        <v>1524963</v>
      </c>
      <c r="C10" s="91">
        <f>+'Cheltuieli Administrative'!B14</f>
        <v>0</v>
      </c>
      <c r="D10" s="50">
        <f t="shared" si="7"/>
        <v>1524963</v>
      </c>
      <c r="F10" s="65"/>
      <c r="K10" s="10"/>
      <c r="O10" s="11"/>
      <c r="Q10" s="4">
        <v>3000</v>
      </c>
      <c r="R10" s="12"/>
      <c r="S10" s="12"/>
      <c r="T10" s="12"/>
      <c r="U10" s="12"/>
      <c r="V10" s="12"/>
      <c r="W10" s="12"/>
      <c r="X10" s="12"/>
      <c r="AB10" s="4">
        <v>15000</v>
      </c>
      <c r="AC10" s="4">
        <v>160000</v>
      </c>
      <c r="AD10" s="4">
        <v>9320</v>
      </c>
      <c r="AJ10" s="4">
        <v>10000</v>
      </c>
      <c r="AK10" s="4">
        <v>2000</v>
      </c>
      <c r="AM10" s="4">
        <v>135000</v>
      </c>
      <c r="AN10" s="4">
        <v>27960</v>
      </c>
      <c r="AO10" s="4">
        <v>23300</v>
      </c>
      <c r="AP10" s="4">
        <v>6000</v>
      </c>
      <c r="AR10" s="4">
        <v>23300</v>
      </c>
      <c r="AX10" s="4">
        <v>139800</v>
      </c>
      <c r="AY10" s="4">
        <v>253800</v>
      </c>
      <c r="AZ10" s="4">
        <v>23500</v>
      </c>
      <c r="BA10" s="4">
        <v>102800</v>
      </c>
      <c r="BB10" s="4">
        <v>9320</v>
      </c>
      <c r="BC10" s="4">
        <v>19320</v>
      </c>
      <c r="BE10" s="4">
        <v>15000</v>
      </c>
      <c r="BF10" s="4">
        <v>30000</v>
      </c>
      <c r="BG10" s="4">
        <v>62000</v>
      </c>
      <c r="BH10" s="4">
        <v>46600</v>
      </c>
      <c r="BJ10" s="4">
        <v>4000</v>
      </c>
      <c r="BK10" s="4">
        <v>9000</v>
      </c>
      <c r="BM10" s="4">
        <v>8000</v>
      </c>
      <c r="BN10" s="4">
        <v>16450</v>
      </c>
      <c r="BO10" s="4"/>
      <c r="BP10" s="4">
        <v>36960</v>
      </c>
      <c r="BQ10" s="4">
        <v>24000</v>
      </c>
      <c r="BR10" s="4">
        <v>28740</v>
      </c>
      <c r="BS10" s="4">
        <v>12000</v>
      </c>
      <c r="BT10" s="4">
        <v>34200</v>
      </c>
      <c r="BU10" s="4">
        <v>28800</v>
      </c>
      <c r="BV10" s="4">
        <v>15000</v>
      </c>
      <c r="BW10" s="4">
        <v>70173</v>
      </c>
      <c r="BX10" s="4">
        <v>13920</v>
      </c>
      <c r="BY10" s="4">
        <v>7000</v>
      </c>
      <c r="BZ10" s="4">
        <v>16300</v>
      </c>
      <c r="CA10" s="4"/>
      <c r="CB10" s="4">
        <v>11000</v>
      </c>
      <c r="CC10" s="4">
        <v>12000</v>
      </c>
      <c r="CD10" s="4">
        <v>55400</v>
      </c>
      <c r="CE10" s="4"/>
      <c r="CF10" s="12">
        <v>5000</v>
      </c>
    </row>
    <row r="11" spans="1:84" ht="17.25" customHeight="1" x14ac:dyDescent="0.25">
      <c r="A11" s="58" t="s">
        <v>19</v>
      </c>
      <c r="B11" s="91">
        <f t="shared" si="6"/>
        <v>1264164</v>
      </c>
      <c r="C11" s="91">
        <f>+'Cheltuieli Administrative'!B15</f>
        <v>185440</v>
      </c>
      <c r="D11" s="50">
        <f t="shared" si="7"/>
        <v>1078724</v>
      </c>
      <c r="F11" s="65"/>
      <c r="H11" s="4">
        <v>5000</v>
      </c>
      <c r="K11" s="10"/>
      <c r="O11" s="11"/>
      <c r="Q11" s="4">
        <v>2500</v>
      </c>
      <c r="R11" s="12">
        <v>1500</v>
      </c>
      <c r="S11" s="12"/>
      <c r="T11" s="12"/>
      <c r="U11" s="12">
        <v>9320</v>
      </c>
      <c r="V11" s="12"/>
      <c r="W11" s="12"/>
      <c r="X11" s="12"/>
      <c r="Y11" s="4">
        <v>15700</v>
      </c>
      <c r="AA11" s="4">
        <v>50000</v>
      </c>
      <c r="AB11" s="4">
        <v>20000</v>
      </c>
      <c r="AC11" s="4">
        <v>55000</v>
      </c>
      <c r="AD11" s="4">
        <v>4660</v>
      </c>
      <c r="AE11" s="4">
        <v>14100</v>
      </c>
      <c r="AH11" s="4">
        <v>6770</v>
      </c>
      <c r="AJ11" s="4">
        <v>7600</v>
      </c>
      <c r="AK11" s="4">
        <v>4000</v>
      </c>
      <c r="AL11" s="4">
        <v>3220</v>
      </c>
      <c r="AM11" s="4">
        <v>40000</v>
      </c>
      <c r="AP11" s="4">
        <v>5000</v>
      </c>
      <c r="AR11" s="4">
        <v>99000</v>
      </c>
      <c r="AS11" s="4">
        <v>27960</v>
      </c>
      <c r="AT11" s="4">
        <v>15000</v>
      </c>
      <c r="AW11" s="4">
        <v>74560</v>
      </c>
      <c r="AX11" s="4">
        <v>172800</v>
      </c>
      <c r="AY11" s="4">
        <v>28435</v>
      </c>
      <c r="AZ11" s="4">
        <v>44500</v>
      </c>
      <c r="BA11" s="4">
        <v>93200</v>
      </c>
      <c r="BC11" s="4">
        <v>24660</v>
      </c>
      <c r="BE11" s="4">
        <v>10000</v>
      </c>
      <c r="BF11" s="4">
        <v>16600</v>
      </c>
      <c r="BG11" s="4">
        <v>25000</v>
      </c>
      <c r="BJ11" s="4">
        <v>31000</v>
      </c>
      <c r="BK11" s="4">
        <v>14000</v>
      </c>
      <c r="BL11" s="4">
        <v>15000</v>
      </c>
      <c r="BM11" s="4">
        <v>20000</v>
      </c>
      <c r="BN11" s="4">
        <v>9400</v>
      </c>
      <c r="BO11" s="4">
        <v>2200</v>
      </c>
      <c r="BP11" s="4">
        <v>4800</v>
      </c>
      <c r="BQ11" s="4">
        <v>4800</v>
      </c>
      <c r="BR11" s="4">
        <v>7020</v>
      </c>
      <c r="BS11" s="4"/>
      <c r="BT11" s="4">
        <v>6000</v>
      </c>
      <c r="BU11" s="4">
        <v>4800</v>
      </c>
      <c r="BV11" s="4">
        <v>4600</v>
      </c>
      <c r="BW11" s="4">
        <v>28069</v>
      </c>
      <c r="BX11" s="4"/>
      <c r="BY11" s="4">
        <v>6000</v>
      </c>
      <c r="BZ11" s="4">
        <v>9450</v>
      </c>
      <c r="CA11" s="4"/>
      <c r="CB11" s="4">
        <v>9000</v>
      </c>
      <c r="CC11" s="4">
        <v>6000</v>
      </c>
      <c r="CD11" s="4">
        <v>7500</v>
      </c>
      <c r="CE11" s="4">
        <v>8000</v>
      </c>
      <c r="CF11" s="12">
        <v>5000</v>
      </c>
    </row>
    <row r="12" spans="1:84" ht="17.25" customHeight="1" x14ac:dyDescent="0.25">
      <c r="A12" s="59" t="s">
        <v>20</v>
      </c>
      <c r="B12" s="90">
        <f t="shared" si="6"/>
        <v>3134543</v>
      </c>
      <c r="C12" s="90">
        <f>+'Cheltuieli Administrative'!B20</f>
        <v>93200</v>
      </c>
      <c r="D12" s="50">
        <f t="shared" si="7"/>
        <v>3041343</v>
      </c>
      <c r="F12" s="65"/>
      <c r="G12" s="40"/>
      <c r="H12" s="4">
        <v>15000</v>
      </c>
      <c r="J12" s="4">
        <v>23300</v>
      </c>
      <c r="K12" s="10"/>
      <c r="L12" s="4">
        <v>14400</v>
      </c>
      <c r="M12" s="4">
        <v>14400</v>
      </c>
      <c r="O12" s="11"/>
      <c r="Q12" s="4">
        <v>4200</v>
      </c>
      <c r="R12" s="12">
        <v>7000</v>
      </c>
      <c r="S12" s="12">
        <v>23300</v>
      </c>
      <c r="T12" s="12">
        <v>23300</v>
      </c>
      <c r="U12" s="12">
        <v>23300</v>
      </c>
      <c r="V12" s="12">
        <v>18640</v>
      </c>
      <c r="W12" s="12"/>
      <c r="X12" s="12"/>
      <c r="AA12" s="4">
        <v>50000</v>
      </c>
      <c r="AB12" s="4">
        <v>39000</v>
      </c>
      <c r="AC12" s="4">
        <v>68000</v>
      </c>
      <c r="AD12" s="4">
        <v>52000</v>
      </c>
      <c r="AE12" s="4">
        <v>9400</v>
      </c>
      <c r="AF12" s="4">
        <v>100000</v>
      </c>
      <c r="AH12" s="4">
        <v>40830</v>
      </c>
      <c r="AJ12" s="4">
        <v>10000</v>
      </c>
      <c r="AK12" s="4">
        <v>6000</v>
      </c>
      <c r="AL12" s="4">
        <v>13800</v>
      </c>
      <c r="AM12" s="4">
        <v>24000</v>
      </c>
      <c r="AN12" s="4">
        <v>24560</v>
      </c>
      <c r="AO12" s="4">
        <v>91500</v>
      </c>
      <c r="AP12" s="4">
        <v>46000</v>
      </c>
      <c r="AR12" s="4">
        <v>200000</v>
      </c>
      <c r="AS12" s="4">
        <v>48930</v>
      </c>
      <c r="AT12" s="4">
        <v>30000</v>
      </c>
      <c r="AU12" s="4">
        <v>57700</v>
      </c>
      <c r="AW12" s="4">
        <v>74560</v>
      </c>
      <c r="AX12" s="4">
        <v>466000</v>
      </c>
      <c r="AY12" s="4">
        <v>164500</v>
      </c>
      <c r="AZ12" s="4">
        <v>130000</v>
      </c>
      <c r="BA12" s="4">
        <v>159700</v>
      </c>
      <c r="BB12" s="4">
        <v>59900</v>
      </c>
      <c r="BC12" s="4">
        <v>55920</v>
      </c>
      <c r="BD12" s="4">
        <v>38000</v>
      </c>
      <c r="BE12" s="4">
        <v>30000</v>
      </c>
      <c r="BF12" s="4">
        <v>36000</v>
      </c>
      <c r="BG12" s="4">
        <v>18000</v>
      </c>
      <c r="BH12" s="4">
        <v>23300</v>
      </c>
      <c r="BI12" s="4">
        <v>9320</v>
      </c>
      <c r="BJ12" s="4">
        <v>40000</v>
      </c>
      <c r="BK12" s="4">
        <v>2400</v>
      </c>
      <c r="BL12" s="4">
        <v>4500</v>
      </c>
      <c r="BM12" s="4">
        <v>8000</v>
      </c>
      <c r="BN12" s="4">
        <v>32900</v>
      </c>
      <c r="BO12" s="4">
        <v>13500</v>
      </c>
      <c r="BP12" s="4">
        <v>89360</v>
      </c>
      <c r="BQ12" s="4">
        <v>36560</v>
      </c>
      <c r="BR12" s="4">
        <v>46460</v>
      </c>
      <c r="BS12" s="4">
        <v>33000</v>
      </c>
      <c r="BT12" s="4">
        <v>28080</v>
      </c>
      <c r="BU12" s="4">
        <v>64080</v>
      </c>
      <c r="BV12" s="4">
        <v>34500</v>
      </c>
      <c r="BW12" s="4">
        <v>70173</v>
      </c>
      <c r="BX12" s="4">
        <v>4320</v>
      </c>
      <c r="BY12" s="4">
        <v>83000</v>
      </c>
      <c r="BZ12" s="4">
        <v>24250</v>
      </c>
      <c r="CA12" s="4">
        <v>25000</v>
      </c>
      <c r="CB12" s="4">
        <v>8500</v>
      </c>
      <c r="CC12" s="4"/>
      <c r="CD12" s="4">
        <v>18000</v>
      </c>
      <c r="CE12" s="4">
        <v>21000</v>
      </c>
      <c r="CF12" s="12">
        <v>10000</v>
      </c>
    </row>
    <row r="13" spans="1:84" ht="17.25" customHeight="1" x14ac:dyDescent="0.25">
      <c r="A13" s="59" t="s">
        <v>21</v>
      </c>
      <c r="B13" s="90">
        <f t="shared" si="6"/>
        <v>811160</v>
      </c>
      <c r="C13" s="90">
        <f>+'Cheltuieli Administrative'!B21</f>
        <v>349500</v>
      </c>
      <c r="D13" s="50">
        <f t="shared" si="7"/>
        <v>461660</v>
      </c>
      <c r="F13" s="65"/>
      <c r="K13" s="10"/>
      <c r="N13" s="4">
        <v>51000</v>
      </c>
      <c r="O13" s="11"/>
      <c r="Q13" s="4">
        <v>4700</v>
      </c>
      <c r="R13" s="12">
        <v>3080</v>
      </c>
      <c r="S13" s="12"/>
      <c r="T13" s="12">
        <v>1000</v>
      </c>
      <c r="U13" s="12"/>
      <c r="V13" s="12"/>
      <c r="W13" s="12"/>
      <c r="X13" s="12">
        <v>6900</v>
      </c>
      <c r="Y13" s="4">
        <v>12448</v>
      </c>
      <c r="AA13" s="4">
        <v>50000</v>
      </c>
      <c r="AC13" s="4">
        <v>47000</v>
      </c>
      <c r="AE13" s="4">
        <v>23500</v>
      </c>
      <c r="AF13" s="4">
        <v>57932</v>
      </c>
      <c r="AK13" s="4">
        <v>12100</v>
      </c>
      <c r="AM13" s="4">
        <v>38000</v>
      </c>
      <c r="AT13" s="4">
        <v>25000</v>
      </c>
      <c r="AZ13" s="4">
        <v>70000</v>
      </c>
      <c r="BF13" s="4">
        <v>34000</v>
      </c>
      <c r="BG13" s="4">
        <v>25000</v>
      </c>
      <c r="BJ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12"/>
    </row>
    <row r="14" spans="1:84" ht="17.25" customHeight="1" x14ac:dyDescent="0.25">
      <c r="A14" s="59" t="s">
        <v>22</v>
      </c>
      <c r="B14" s="90">
        <f t="shared" si="6"/>
        <v>121320</v>
      </c>
      <c r="C14" s="90">
        <f>+'Cheltuieli Administrative'!B24</f>
        <v>0</v>
      </c>
      <c r="D14" s="50">
        <f t="shared" si="7"/>
        <v>121320</v>
      </c>
      <c r="F14" s="65"/>
      <c r="G14" s="40"/>
      <c r="K14" s="10"/>
      <c r="O14" s="11"/>
      <c r="R14" s="12"/>
      <c r="S14" s="12"/>
      <c r="T14" s="12"/>
      <c r="U14" s="12"/>
      <c r="V14" s="12"/>
      <c r="W14" s="12"/>
      <c r="X14" s="12"/>
      <c r="AC14" s="4">
        <v>87000</v>
      </c>
      <c r="AM14" s="4">
        <v>20000</v>
      </c>
      <c r="BF14" s="4">
        <v>10000</v>
      </c>
      <c r="BJ14" s="4"/>
      <c r="BO14" s="4"/>
      <c r="BP14" s="4">
        <v>4320</v>
      </c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12"/>
    </row>
    <row r="15" spans="1:84" ht="17.25" customHeight="1" x14ac:dyDescent="0.25">
      <c r="A15" s="58" t="s">
        <v>23</v>
      </c>
      <c r="B15" s="91">
        <f t="shared" si="6"/>
        <v>1644256</v>
      </c>
      <c r="C15" s="91">
        <f>+'Cheltuieli Administrative'!B25</f>
        <v>111840</v>
      </c>
      <c r="D15" s="50">
        <f t="shared" si="7"/>
        <v>1532416</v>
      </c>
      <c r="F15" s="65"/>
      <c r="G15" s="4">
        <v>69900</v>
      </c>
      <c r="H15" s="4">
        <v>14400</v>
      </c>
      <c r="J15" s="4">
        <v>18460</v>
      </c>
      <c r="K15" s="10"/>
      <c r="L15" s="4">
        <v>9600</v>
      </c>
      <c r="M15" s="4">
        <v>9600</v>
      </c>
      <c r="N15" s="4">
        <v>17000</v>
      </c>
      <c r="O15" s="11"/>
      <c r="Q15" s="4">
        <v>10520</v>
      </c>
      <c r="R15" s="12">
        <v>5920</v>
      </c>
      <c r="S15" s="12">
        <v>9320</v>
      </c>
      <c r="T15" s="12">
        <v>9320</v>
      </c>
      <c r="U15" s="12"/>
      <c r="V15" s="12"/>
      <c r="W15" s="12">
        <v>9320</v>
      </c>
      <c r="X15" s="12">
        <v>9320</v>
      </c>
      <c r="Y15" s="4">
        <v>25672</v>
      </c>
      <c r="Z15" s="4">
        <v>9600</v>
      </c>
      <c r="AA15" s="4">
        <v>100000</v>
      </c>
      <c r="AB15" s="4">
        <v>14000</v>
      </c>
      <c r="AC15" s="4">
        <v>132000</v>
      </c>
      <c r="AD15" s="4">
        <v>25000</v>
      </c>
      <c r="AE15" s="4">
        <v>23500</v>
      </c>
      <c r="AF15" s="4">
        <v>92399</v>
      </c>
      <c r="AH15" s="4">
        <v>7200</v>
      </c>
      <c r="AJ15" s="4">
        <v>7200</v>
      </c>
      <c r="AK15" s="4">
        <v>5000</v>
      </c>
      <c r="AL15" s="4">
        <v>5000</v>
      </c>
      <c r="AM15" s="4">
        <v>60055</v>
      </c>
      <c r="AN15" s="4">
        <v>30000</v>
      </c>
      <c r="AO15" s="4">
        <v>25000</v>
      </c>
      <c r="AP15" s="4">
        <v>20000</v>
      </c>
      <c r="AR15" s="4">
        <v>45000</v>
      </c>
      <c r="AS15" s="4">
        <v>9000</v>
      </c>
      <c r="AT15" s="4">
        <v>28750</v>
      </c>
      <c r="AU15" s="4">
        <v>37500</v>
      </c>
      <c r="AV15" s="4">
        <v>28500</v>
      </c>
      <c r="AW15" s="4">
        <v>18600</v>
      </c>
      <c r="AX15" s="4">
        <v>169900</v>
      </c>
      <c r="AY15" s="4">
        <v>40000</v>
      </c>
      <c r="AZ15" s="4">
        <v>51400</v>
      </c>
      <c r="BA15" s="4">
        <v>50000</v>
      </c>
      <c r="BB15" s="4">
        <v>19320</v>
      </c>
      <c r="BC15" s="4">
        <v>19320</v>
      </c>
      <c r="BD15" s="4">
        <v>15000</v>
      </c>
      <c r="BE15" s="4">
        <v>15000</v>
      </c>
      <c r="BF15" s="4">
        <v>7500</v>
      </c>
      <c r="BG15" s="4">
        <v>4000</v>
      </c>
      <c r="BH15" s="4">
        <v>9320</v>
      </c>
      <c r="BJ15" s="4">
        <v>10000</v>
      </c>
      <c r="BK15" s="4">
        <v>10000</v>
      </c>
      <c r="BL15" s="4">
        <v>10000</v>
      </c>
      <c r="BN15" s="4">
        <v>10000</v>
      </c>
      <c r="BO15" s="4">
        <v>5000</v>
      </c>
      <c r="BP15" s="4">
        <v>10000</v>
      </c>
      <c r="BQ15" s="4">
        <v>10000</v>
      </c>
      <c r="BR15" s="4">
        <v>10000</v>
      </c>
      <c r="BS15" s="4">
        <v>5000</v>
      </c>
      <c r="BT15" s="4">
        <v>10000</v>
      </c>
      <c r="BU15" s="4">
        <v>20000</v>
      </c>
      <c r="BV15" s="4">
        <v>5000</v>
      </c>
      <c r="BW15" s="4">
        <v>10000</v>
      </c>
      <c r="BX15" s="4"/>
      <c r="BY15" s="4">
        <v>15000</v>
      </c>
      <c r="BZ15" s="4">
        <v>10000</v>
      </c>
      <c r="CA15" s="4">
        <v>5000</v>
      </c>
      <c r="CB15" s="4">
        <v>5000</v>
      </c>
      <c r="CC15" s="4">
        <v>5000</v>
      </c>
      <c r="CD15" s="4">
        <v>10000</v>
      </c>
      <c r="CE15" s="4">
        <v>10000</v>
      </c>
      <c r="CF15" s="12">
        <v>5000</v>
      </c>
    </row>
    <row r="16" spans="1:84" ht="35.25" customHeight="1" x14ac:dyDescent="0.25">
      <c r="A16" s="57" t="s">
        <v>116</v>
      </c>
      <c r="B16" s="49">
        <f t="shared" ref="B16:C16" si="8">SUM(B17:B17)</f>
        <v>58584</v>
      </c>
      <c r="C16" s="49">
        <f t="shared" si="8"/>
        <v>46600</v>
      </c>
      <c r="D16" s="49">
        <f>SUM(D17:D17)</f>
        <v>11984</v>
      </c>
      <c r="E16" s="49">
        <f t="shared" ref="E16:BN16" si="9">SUM(E17:E17)</f>
        <v>0</v>
      </c>
      <c r="F16" s="49">
        <f t="shared" si="9"/>
        <v>0</v>
      </c>
      <c r="G16" s="49">
        <f t="shared" si="9"/>
        <v>0</v>
      </c>
      <c r="H16" s="49">
        <f t="shared" si="9"/>
        <v>0</v>
      </c>
      <c r="I16" s="49">
        <f t="shared" si="9"/>
        <v>0</v>
      </c>
      <c r="J16" s="49">
        <f t="shared" si="9"/>
        <v>0</v>
      </c>
      <c r="K16" s="49">
        <f t="shared" si="9"/>
        <v>0</v>
      </c>
      <c r="L16" s="49">
        <f t="shared" si="9"/>
        <v>0</v>
      </c>
      <c r="M16" s="49">
        <f t="shared" si="9"/>
        <v>0</v>
      </c>
      <c r="N16" s="49">
        <f t="shared" si="9"/>
        <v>0</v>
      </c>
      <c r="O16" s="49">
        <f t="shared" si="9"/>
        <v>0</v>
      </c>
      <c r="P16" s="49">
        <f t="shared" si="9"/>
        <v>0</v>
      </c>
      <c r="Q16" s="49">
        <f t="shared" si="9"/>
        <v>0</v>
      </c>
      <c r="R16" s="49">
        <f t="shared" si="9"/>
        <v>0</v>
      </c>
      <c r="S16" s="49">
        <f t="shared" si="9"/>
        <v>0</v>
      </c>
      <c r="T16" s="49">
        <f t="shared" si="9"/>
        <v>0</v>
      </c>
      <c r="U16" s="49">
        <f t="shared" si="9"/>
        <v>0</v>
      </c>
      <c r="V16" s="49">
        <f t="shared" si="9"/>
        <v>0</v>
      </c>
      <c r="W16" s="49">
        <f t="shared" si="9"/>
        <v>0</v>
      </c>
      <c r="X16" s="49">
        <f t="shared" si="9"/>
        <v>0</v>
      </c>
      <c r="Y16" s="49">
        <f t="shared" si="9"/>
        <v>11984</v>
      </c>
      <c r="Z16" s="49">
        <f t="shared" si="9"/>
        <v>0</v>
      </c>
      <c r="AA16" s="49">
        <f t="shared" si="9"/>
        <v>0</v>
      </c>
      <c r="AB16" s="49">
        <f t="shared" si="9"/>
        <v>0</v>
      </c>
      <c r="AC16" s="49">
        <f t="shared" si="9"/>
        <v>0</v>
      </c>
      <c r="AD16" s="49">
        <f t="shared" si="9"/>
        <v>0</v>
      </c>
      <c r="AE16" s="49">
        <f t="shared" si="9"/>
        <v>0</v>
      </c>
      <c r="AF16" s="49">
        <f t="shared" si="9"/>
        <v>0</v>
      </c>
      <c r="AG16" s="49">
        <f t="shared" si="9"/>
        <v>0</v>
      </c>
      <c r="AH16" s="49">
        <f t="shared" si="9"/>
        <v>0</v>
      </c>
      <c r="AI16" s="49">
        <f t="shared" si="9"/>
        <v>0</v>
      </c>
      <c r="AJ16" s="49">
        <f t="shared" si="9"/>
        <v>0</v>
      </c>
      <c r="AK16" s="49">
        <f t="shared" si="9"/>
        <v>0</v>
      </c>
      <c r="AL16" s="49">
        <f t="shared" si="9"/>
        <v>0</v>
      </c>
      <c r="AM16" s="49">
        <f t="shared" si="9"/>
        <v>0</v>
      </c>
      <c r="AN16" s="49">
        <f t="shared" si="9"/>
        <v>0</v>
      </c>
      <c r="AO16" s="49">
        <f t="shared" si="9"/>
        <v>0</v>
      </c>
      <c r="AP16" s="49">
        <f t="shared" si="9"/>
        <v>0</v>
      </c>
      <c r="AQ16" s="49">
        <f t="shared" si="9"/>
        <v>0</v>
      </c>
      <c r="AR16" s="49">
        <f t="shared" si="9"/>
        <v>0</v>
      </c>
      <c r="AS16" s="49">
        <f t="shared" si="9"/>
        <v>0</v>
      </c>
      <c r="AT16" s="49">
        <f t="shared" si="9"/>
        <v>0</v>
      </c>
      <c r="AU16" s="49">
        <f t="shared" si="9"/>
        <v>0</v>
      </c>
      <c r="AV16" s="49">
        <f t="shared" si="9"/>
        <v>0</v>
      </c>
      <c r="AW16" s="49">
        <f t="shared" si="9"/>
        <v>0</v>
      </c>
      <c r="AX16" s="49">
        <f t="shared" si="9"/>
        <v>0</v>
      </c>
      <c r="AY16" s="49">
        <f t="shared" si="9"/>
        <v>0</v>
      </c>
      <c r="AZ16" s="49">
        <f t="shared" si="9"/>
        <v>0</v>
      </c>
      <c r="BA16" s="49">
        <f t="shared" si="9"/>
        <v>0</v>
      </c>
      <c r="BB16" s="49">
        <f t="shared" si="9"/>
        <v>0</v>
      </c>
      <c r="BC16" s="49">
        <f t="shared" si="9"/>
        <v>0</v>
      </c>
      <c r="BD16" s="49">
        <f t="shared" si="9"/>
        <v>0</v>
      </c>
      <c r="BE16" s="49">
        <f t="shared" si="9"/>
        <v>0</v>
      </c>
      <c r="BF16" s="49">
        <f t="shared" si="9"/>
        <v>0</v>
      </c>
      <c r="BG16" s="49">
        <f t="shared" si="9"/>
        <v>0</v>
      </c>
      <c r="BH16" s="49">
        <f t="shared" si="9"/>
        <v>0</v>
      </c>
      <c r="BI16" s="49">
        <f t="shared" si="9"/>
        <v>0</v>
      </c>
      <c r="BJ16" s="49">
        <f t="shared" si="9"/>
        <v>0</v>
      </c>
      <c r="BK16" s="49">
        <f t="shared" si="9"/>
        <v>0</v>
      </c>
      <c r="BL16" s="49">
        <f t="shared" si="9"/>
        <v>0</v>
      </c>
      <c r="BM16" s="49">
        <f t="shared" si="9"/>
        <v>0</v>
      </c>
      <c r="BN16" s="49">
        <f t="shared" si="9"/>
        <v>0</v>
      </c>
    </row>
    <row r="17" spans="1:84" ht="17.25" customHeight="1" x14ac:dyDescent="0.25">
      <c r="A17" s="59" t="s">
        <v>24</v>
      </c>
      <c r="B17" s="92">
        <f>+C17+D17</f>
        <v>58584</v>
      </c>
      <c r="C17" s="90">
        <f>+'Cheltuieli Administrative'!B27</f>
        <v>46600</v>
      </c>
      <c r="D17" s="50">
        <f>SUM(F17:BN17)</f>
        <v>11984</v>
      </c>
      <c r="E17" s="13"/>
      <c r="F17" s="65"/>
      <c r="G17" s="14"/>
      <c r="H17" s="14"/>
      <c r="I17" s="14"/>
      <c r="K17" s="31"/>
      <c r="L17" s="32"/>
      <c r="M17" s="32"/>
      <c r="N17" s="32"/>
      <c r="O17" s="33"/>
      <c r="P17" s="14"/>
      <c r="Q17" s="14"/>
      <c r="R17" s="44"/>
      <c r="S17" s="44"/>
      <c r="T17" s="44"/>
      <c r="U17" s="44"/>
      <c r="V17" s="44"/>
      <c r="W17" s="44"/>
      <c r="X17" s="44"/>
      <c r="Y17" s="14">
        <v>11984</v>
      </c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44"/>
      <c r="BN17" s="66"/>
    </row>
    <row r="18" spans="1:84" ht="31.5" customHeight="1" x14ac:dyDescent="0.25">
      <c r="A18" s="57" t="s">
        <v>25</v>
      </c>
      <c r="B18" s="49">
        <f t="shared" ref="B18:C18" si="10">SUM(B19:B21)</f>
        <v>1778470</v>
      </c>
      <c r="C18" s="49">
        <f t="shared" si="10"/>
        <v>209700</v>
      </c>
      <c r="D18" s="49">
        <f>SUM(D19:D21)</f>
        <v>1568770</v>
      </c>
      <c r="E18" s="49">
        <f t="shared" ref="E18:BN18" si="11">SUM(E19:E21)</f>
        <v>0</v>
      </c>
      <c r="F18" s="49">
        <f t="shared" si="11"/>
        <v>0</v>
      </c>
      <c r="G18" s="49">
        <f t="shared" si="11"/>
        <v>69900</v>
      </c>
      <c r="H18" s="49">
        <f t="shared" si="11"/>
        <v>8200</v>
      </c>
      <c r="I18" s="49">
        <f t="shared" si="11"/>
        <v>46600</v>
      </c>
      <c r="J18" s="49">
        <f t="shared" si="11"/>
        <v>32980</v>
      </c>
      <c r="K18" s="49">
        <f t="shared" si="11"/>
        <v>0</v>
      </c>
      <c r="L18" s="49">
        <f t="shared" si="11"/>
        <v>0</v>
      </c>
      <c r="M18" s="49">
        <f t="shared" si="11"/>
        <v>0</v>
      </c>
      <c r="N18" s="49">
        <f t="shared" si="11"/>
        <v>0</v>
      </c>
      <c r="O18" s="49">
        <f t="shared" si="11"/>
        <v>0</v>
      </c>
      <c r="P18" s="49">
        <f t="shared" si="11"/>
        <v>0</v>
      </c>
      <c r="Q18" s="49">
        <f t="shared" si="11"/>
        <v>8200</v>
      </c>
      <c r="R18" s="49">
        <f t="shared" si="11"/>
        <v>5600</v>
      </c>
      <c r="S18" s="49">
        <f t="shared" si="11"/>
        <v>13980</v>
      </c>
      <c r="T18" s="49">
        <f t="shared" si="11"/>
        <v>9000</v>
      </c>
      <c r="U18" s="49">
        <f t="shared" si="11"/>
        <v>13980</v>
      </c>
      <c r="V18" s="49">
        <f t="shared" si="11"/>
        <v>0</v>
      </c>
      <c r="W18" s="49">
        <f t="shared" si="11"/>
        <v>46600</v>
      </c>
      <c r="X18" s="49">
        <f t="shared" si="11"/>
        <v>0</v>
      </c>
      <c r="Y18" s="49">
        <f t="shared" si="11"/>
        <v>19372</v>
      </c>
      <c r="Z18" s="49">
        <f t="shared" si="11"/>
        <v>2563</v>
      </c>
      <c r="AA18" s="49">
        <f t="shared" si="11"/>
        <v>50000</v>
      </c>
      <c r="AB18" s="49">
        <f t="shared" si="11"/>
        <v>16000</v>
      </c>
      <c r="AC18" s="49">
        <f t="shared" si="11"/>
        <v>70000</v>
      </c>
      <c r="AD18" s="49">
        <f t="shared" si="11"/>
        <v>0</v>
      </c>
      <c r="AE18" s="49">
        <f t="shared" si="11"/>
        <v>25900</v>
      </c>
      <c r="AF18" s="49">
        <f t="shared" si="11"/>
        <v>141664</v>
      </c>
      <c r="AG18" s="49">
        <f t="shared" si="11"/>
        <v>0</v>
      </c>
      <c r="AH18" s="49">
        <f t="shared" si="11"/>
        <v>10000</v>
      </c>
      <c r="AI18" s="49">
        <f t="shared" si="11"/>
        <v>0</v>
      </c>
      <c r="AJ18" s="49">
        <f t="shared" si="11"/>
        <v>30000</v>
      </c>
      <c r="AK18" s="49">
        <f t="shared" si="11"/>
        <v>6000</v>
      </c>
      <c r="AL18" s="49">
        <f t="shared" si="11"/>
        <v>20700</v>
      </c>
      <c r="AM18" s="49">
        <f t="shared" si="11"/>
        <v>26000</v>
      </c>
      <c r="AN18" s="49">
        <f t="shared" si="11"/>
        <v>27960</v>
      </c>
      <c r="AO18" s="49">
        <f t="shared" si="11"/>
        <v>23300</v>
      </c>
      <c r="AP18" s="49">
        <f t="shared" si="11"/>
        <v>111950</v>
      </c>
      <c r="AQ18" s="49">
        <f t="shared" si="11"/>
        <v>0</v>
      </c>
      <c r="AR18" s="49">
        <f t="shared" si="11"/>
        <v>40000</v>
      </c>
      <c r="AS18" s="49">
        <f t="shared" si="11"/>
        <v>16310</v>
      </c>
      <c r="AT18" s="49">
        <f t="shared" si="11"/>
        <v>45000</v>
      </c>
      <c r="AU18" s="49">
        <f t="shared" si="11"/>
        <v>0</v>
      </c>
      <c r="AV18" s="49">
        <f t="shared" si="11"/>
        <v>28500</v>
      </c>
      <c r="AW18" s="49">
        <f t="shared" si="11"/>
        <v>0</v>
      </c>
      <c r="AX18" s="49">
        <f t="shared" si="11"/>
        <v>102520</v>
      </c>
      <c r="AY18" s="49">
        <f t="shared" si="11"/>
        <v>0</v>
      </c>
      <c r="AZ18" s="49">
        <f t="shared" si="11"/>
        <v>70500</v>
      </c>
      <c r="BA18" s="49">
        <f t="shared" si="11"/>
        <v>75568</v>
      </c>
      <c r="BB18" s="49">
        <f t="shared" si="11"/>
        <v>23300</v>
      </c>
      <c r="BC18" s="49">
        <f t="shared" si="11"/>
        <v>23980</v>
      </c>
      <c r="BD18" s="49">
        <f t="shared" si="11"/>
        <v>0</v>
      </c>
      <c r="BE18" s="49">
        <f t="shared" si="11"/>
        <v>25000</v>
      </c>
      <c r="BF18" s="49">
        <f t="shared" si="11"/>
        <v>3000</v>
      </c>
      <c r="BG18" s="49">
        <f t="shared" si="11"/>
        <v>12000</v>
      </c>
      <c r="BH18" s="49">
        <f t="shared" si="11"/>
        <v>0</v>
      </c>
      <c r="BI18" s="49">
        <f t="shared" si="11"/>
        <v>0</v>
      </c>
      <c r="BJ18" s="49">
        <f t="shared" si="11"/>
        <v>16000</v>
      </c>
      <c r="BK18" s="49">
        <f t="shared" si="11"/>
        <v>6000</v>
      </c>
      <c r="BL18" s="49">
        <f t="shared" si="11"/>
        <v>0</v>
      </c>
      <c r="BM18" s="49">
        <f t="shared" si="11"/>
        <v>6400</v>
      </c>
      <c r="BN18" s="49">
        <f t="shared" si="11"/>
        <v>0</v>
      </c>
    </row>
    <row r="19" spans="1:84" ht="17.25" customHeight="1" x14ac:dyDescent="0.25">
      <c r="A19" s="59" t="s">
        <v>26</v>
      </c>
      <c r="B19" s="92">
        <f>+C19+D19</f>
        <v>864941</v>
      </c>
      <c r="C19" s="90">
        <f>+'Cheltuieli Administrative'!B29</f>
        <v>69900</v>
      </c>
      <c r="D19" s="50">
        <f>SUM(F19:CF19)</f>
        <v>795041</v>
      </c>
      <c r="F19" s="65"/>
      <c r="G19" s="4">
        <v>46600</v>
      </c>
      <c r="H19" s="4">
        <v>4000</v>
      </c>
      <c r="I19" s="4">
        <v>23300</v>
      </c>
      <c r="J19" s="4">
        <v>23300</v>
      </c>
      <c r="K19" s="31"/>
      <c r="L19" s="32"/>
      <c r="M19" s="32"/>
      <c r="N19" s="32"/>
      <c r="O19" s="33"/>
      <c r="Q19" s="4">
        <v>3500</v>
      </c>
      <c r="R19" s="12">
        <v>2600</v>
      </c>
      <c r="S19" s="12">
        <v>4660</v>
      </c>
      <c r="T19" s="12">
        <v>4000</v>
      </c>
      <c r="U19" s="12">
        <v>4660</v>
      </c>
      <c r="V19" s="12"/>
      <c r="W19" s="12">
        <v>20600</v>
      </c>
      <c r="X19" s="12"/>
      <c r="Y19" s="4">
        <v>19372</v>
      </c>
      <c r="Z19" s="4">
        <v>932</v>
      </c>
      <c r="AA19" s="4">
        <v>25000</v>
      </c>
      <c r="AB19" s="4">
        <v>6000</v>
      </c>
      <c r="AC19" s="4">
        <v>27000</v>
      </c>
      <c r="AE19" s="4">
        <v>9400</v>
      </c>
      <c r="AF19" s="4">
        <v>83414</v>
      </c>
      <c r="AH19" s="4">
        <v>5000</v>
      </c>
      <c r="AJ19" s="4">
        <v>15000</v>
      </c>
      <c r="AK19" s="4">
        <v>2500</v>
      </c>
      <c r="AL19" s="4">
        <v>5060</v>
      </c>
      <c r="AM19" s="4">
        <v>8000</v>
      </c>
      <c r="AN19" s="4">
        <v>18640</v>
      </c>
      <c r="AO19" s="4">
        <v>13980</v>
      </c>
      <c r="AP19" s="4">
        <v>91250</v>
      </c>
      <c r="AR19" s="4">
        <v>20000</v>
      </c>
      <c r="AT19" s="4">
        <v>25000</v>
      </c>
      <c r="AX19" s="4">
        <v>69900</v>
      </c>
      <c r="AZ19" s="4">
        <v>33000</v>
      </c>
      <c r="BC19" s="4">
        <v>4660</v>
      </c>
      <c r="BE19" s="4">
        <v>10000</v>
      </c>
      <c r="BG19" s="4">
        <v>5000</v>
      </c>
      <c r="BJ19" s="4">
        <v>10000</v>
      </c>
      <c r="BK19" s="4">
        <v>5000</v>
      </c>
      <c r="BM19" s="4">
        <v>4000</v>
      </c>
      <c r="BO19" s="4">
        <v>1000</v>
      </c>
      <c r="BP19" s="4">
        <v>17328</v>
      </c>
      <c r="BQ19" s="4"/>
      <c r="BR19" s="4"/>
      <c r="BS19" s="4">
        <v>5000</v>
      </c>
      <c r="BT19" s="4">
        <v>5000</v>
      </c>
      <c r="BU19" s="4">
        <v>47520</v>
      </c>
      <c r="BV19" s="4">
        <v>2700</v>
      </c>
      <c r="BW19" s="4">
        <v>26665</v>
      </c>
      <c r="BX19" s="4"/>
      <c r="BY19" s="4">
        <v>24000</v>
      </c>
      <c r="BZ19" s="4">
        <v>7500</v>
      </c>
      <c r="CA19" s="4"/>
      <c r="CB19" s="4"/>
      <c r="CC19" s="4">
        <v>2000</v>
      </c>
      <c r="CD19" s="4">
        <v>2000</v>
      </c>
      <c r="CE19" s="4"/>
      <c r="CF19" s="12"/>
    </row>
    <row r="20" spans="1:84" ht="17.25" customHeight="1" x14ac:dyDescent="0.25">
      <c r="A20" s="59" t="s">
        <v>27</v>
      </c>
      <c r="B20" s="92">
        <f>+C20+D20</f>
        <v>303840</v>
      </c>
      <c r="C20" s="90">
        <f>+'Cheltuieli Administrative'!B30</f>
        <v>69900</v>
      </c>
      <c r="D20" s="50">
        <f>SUM(F20:CF20)</f>
        <v>233940</v>
      </c>
      <c r="F20" s="65"/>
      <c r="J20" s="4">
        <v>9680</v>
      </c>
      <c r="K20" s="10"/>
      <c r="O20" s="11"/>
      <c r="Q20" s="4">
        <v>4700</v>
      </c>
      <c r="R20" s="12">
        <v>1500</v>
      </c>
      <c r="S20" s="12"/>
      <c r="T20" s="12">
        <v>2000</v>
      </c>
      <c r="U20" s="12"/>
      <c r="V20" s="12"/>
      <c r="W20" s="12"/>
      <c r="X20" s="12"/>
      <c r="Z20" s="4">
        <v>631</v>
      </c>
      <c r="AA20" s="4">
        <v>12500</v>
      </c>
      <c r="AB20" s="4">
        <v>5000</v>
      </c>
      <c r="AC20" s="4">
        <v>27000</v>
      </c>
      <c r="AE20" s="4">
        <v>6500</v>
      </c>
      <c r="AL20" s="4">
        <v>4600</v>
      </c>
      <c r="AM20" s="4">
        <v>8000</v>
      </c>
      <c r="AN20" s="4">
        <v>9320</v>
      </c>
      <c r="AO20" s="4">
        <v>9320</v>
      </c>
      <c r="AP20" s="4">
        <v>700</v>
      </c>
      <c r="AT20" s="4">
        <v>5000</v>
      </c>
      <c r="AX20" s="4">
        <v>9320</v>
      </c>
      <c r="AZ20" s="4">
        <v>14000</v>
      </c>
      <c r="BA20" s="4">
        <v>17009</v>
      </c>
      <c r="BC20" s="4">
        <v>4660</v>
      </c>
      <c r="BE20" s="4">
        <v>5000</v>
      </c>
      <c r="BF20" s="4">
        <v>3000</v>
      </c>
      <c r="BG20" s="4">
        <v>3000</v>
      </c>
      <c r="BJ20" s="4">
        <v>3000</v>
      </c>
      <c r="BK20" s="4">
        <v>1000</v>
      </c>
      <c r="BM20" s="4">
        <v>2400</v>
      </c>
      <c r="BO20" s="4">
        <v>1200</v>
      </c>
      <c r="BP20" s="4">
        <v>10000</v>
      </c>
      <c r="BQ20" s="4"/>
      <c r="BR20" s="4">
        <v>1175</v>
      </c>
      <c r="BS20" s="4">
        <v>5000</v>
      </c>
      <c r="BT20" s="4">
        <v>6000</v>
      </c>
      <c r="BU20" s="4">
        <v>11760</v>
      </c>
      <c r="BV20" s="4"/>
      <c r="BW20" s="4">
        <v>9365</v>
      </c>
      <c r="BX20" s="4"/>
      <c r="BY20" s="4">
        <v>10000</v>
      </c>
      <c r="BZ20" s="4">
        <v>1500</v>
      </c>
      <c r="CA20" s="4"/>
      <c r="CB20" s="4">
        <v>4000</v>
      </c>
      <c r="CC20" s="4">
        <v>4000</v>
      </c>
      <c r="CD20" s="4">
        <v>1100</v>
      </c>
      <c r="CE20" s="4"/>
      <c r="CF20" s="12"/>
    </row>
    <row r="21" spans="1:84" ht="17.25" customHeight="1" x14ac:dyDescent="0.25">
      <c r="A21" s="59" t="s">
        <v>28</v>
      </c>
      <c r="B21" s="92">
        <f>+C21+D21</f>
        <v>609689</v>
      </c>
      <c r="C21" s="90">
        <f>+'Cheltuieli Administrative'!B31</f>
        <v>69900</v>
      </c>
      <c r="D21" s="50">
        <f>SUM(F21:CF21)</f>
        <v>539789</v>
      </c>
      <c r="F21" s="65"/>
      <c r="G21" s="4">
        <v>23300</v>
      </c>
      <c r="H21" s="4">
        <v>4200</v>
      </c>
      <c r="I21" s="4">
        <v>23300</v>
      </c>
      <c r="K21" s="20"/>
      <c r="L21" s="21"/>
      <c r="M21" s="21"/>
      <c r="N21" s="21"/>
      <c r="O21" s="22"/>
      <c r="R21" s="12">
        <v>1500</v>
      </c>
      <c r="S21" s="12">
        <v>9320</v>
      </c>
      <c r="T21" s="12">
        <v>3000</v>
      </c>
      <c r="U21" s="12">
        <v>9320</v>
      </c>
      <c r="V21" s="12"/>
      <c r="W21" s="12">
        <v>26000</v>
      </c>
      <c r="X21" s="12"/>
      <c r="Z21" s="4">
        <v>1000</v>
      </c>
      <c r="AA21" s="4">
        <v>12500</v>
      </c>
      <c r="AB21" s="4">
        <v>5000</v>
      </c>
      <c r="AC21" s="4">
        <v>16000</v>
      </c>
      <c r="AE21" s="4">
        <v>10000</v>
      </c>
      <c r="AF21" s="4">
        <v>58250</v>
      </c>
      <c r="AH21" s="4">
        <v>5000</v>
      </c>
      <c r="AJ21" s="4">
        <v>15000</v>
      </c>
      <c r="AK21" s="4">
        <v>3500</v>
      </c>
      <c r="AL21" s="4">
        <v>11040</v>
      </c>
      <c r="AM21" s="4">
        <v>10000</v>
      </c>
      <c r="AP21" s="4">
        <v>20000</v>
      </c>
      <c r="AR21" s="4">
        <v>20000</v>
      </c>
      <c r="AS21" s="4">
        <v>16310</v>
      </c>
      <c r="AT21" s="4">
        <v>15000</v>
      </c>
      <c r="AV21" s="4">
        <v>28500</v>
      </c>
      <c r="AX21" s="4">
        <v>23300</v>
      </c>
      <c r="AZ21" s="4">
        <v>23500</v>
      </c>
      <c r="BA21" s="4">
        <v>58559</v>
      </c>
      <c r="BB21" s="4">
        <v>23300</v>
      </c>
      <c r="BC21" s="4">
        <v>14660</v>
      </c>
      <c r="BE21" s="4">
        <v>10000</v>
      </c>
      <c r="BG21" s="4">
        <v>4000</v>
      </c>
      <c r="BJ21" s="4">
        <v>3000</v>
      </c>
      <c r="BO21" s="4"/>
      <c r="BP21" s="4">
        <v>14560</v>
      </c>
      <c r="BQ21" s="4"/>
      <c r="BR21" s="4"/>
      <c r="BS21" s="4"/>
      <c r="BT21" s="4"/>
      <c r="BU21" s="4"/>
      <c r="BV21" s="4"/>
      <c r="BW21" s="4"/>
      <c r="BX21" s="4">
        <v>2870</v>
      </c>
      <c r="BY21" s="4">
        <v>15000</v>
      </c>
      <c r="BZ21" s="4"/>
      <c r="CA21" s="4"/>
      <c r="CB21" s="4"/>
      <c r="CC21" s="4"/>
      <c r="CD21" s="4"/>
      <c r="CE21" s="4"/>
      <c r="CF21" s="12"/>
    </row>
    <row r="22" spans="1:84" ht="31.5" customHeight="1" x14ac:dyDescent="0.25">
      <c r="A22" s="57" t="s">
        <v>118</v>
      </c>
      <c r="B22" s="49">
        <f t="shared" ref="B22:C22" si="12">SUM(B23:B28)+B32+B38</f>
        <v>2512183</v>
      </c>
      <c r="C22" s="49">
        <f t="shared" si="12"/>
        <v>93200</v>
      </c>
      <c r="D22" s="49">
        <f>SUM(D23:D28)+D32+D38</f>
        <v>2418983</v>
      </c>
      <c r="E22" s="49">
        <f t="shared" ref="E22:BN22" si="13">SUM(E23:E28)+E32+E38</f>
        <v>0</v>
      </c>
      <c r="F22" s="49">
        <f t="shared" si="13"/>
        <v>0</v>
      </c>
      <c r="G22" s="49">
        <f t="shared" si="13"/>
        <v>23300</v>
      </c>
      <c r="H22" s="49">
        <f t="shared" si="13"/>
        <v>14400</v>
      </c>
      <c r="I22" s="49">
        <f t="shared" si="13"/>
        <v>0</v>
      </c>
      <c r="J22" s="49">
        <f t="shared" si="13"/>
        <v>18460</v>
      </c>
      <c r="K22" s="49">
        <f t="shared" si="13"/>
        <v>0</v>
      </c>
      <c r="L22" s="49">
        <f t="shared" si="13"/>
        <v>9600</v>
      </c>
      <c r="M22" s="49">
        <f t="shared" si="13"/>
        <v>9600</v>
      </c>
      <c r="N22" s="49">
        <f t="shared" si="13"/>
        <v>17000</v>
      </c>
      <c r="O22" s="49">
        <f t="shared" si="13"/>
        <v>0</v>
      </c>
      <c r="P22" s="49">
        <f t="shared" si="13"/>
        <v>0</v>
      </c>
      <c r="Q22" s="49">
        <f t="shared" si="13"/>
        <v>16520</v>
      </c>
      <c r="R22" s="49">
        <f t="shared" si="13"/>
        <v>6920</v>
      </c>
      <c r="S22" s="49">
        <f t="shared" si="13"/>
        <v>9320</v>
      </c>
      <c r="T22" s="49">
        <f t="shared" si="13"/>
        <v>12320</v>
      </c>
      <c r="U22" s="49">
        <f t="shared" si="13"/>
        <v>0</v>
      </c>
      <c r="V22" s="49">
        <f t="shared" si="13"/>
        <v>4660</v>
      </c>
      <c r="W22" s="49">
        <f t="shared" si="13"/>
        <v>9600</v>
      </c>
      <c r="X22" s="49">
        <f t="shared" si="13"/>
        <v>70204</v>
      </c>
      <c r="Y22" s="49">
        <f t="shared" si="13"/>
        <v>25672</v>
      </c>
      <c r="Z22" s="49">
        <f t="shared" si="13"/>
        <v>11400</v>
      </c>
      <c r="AA22" s="49">
        <f t="shared" si="13"/>
        <v>100000</v>
      </c>
      <c r="AB22" s="49">
        <f t="shared" si="13"/>
        <v>20000</v>
      </c>
      <c r="AC22" s="49">
        <f t="shared" si="13"/>
        <v>173000</v>
      </c>
      <c r="AD22" s="49">
        <f t="shared" si="13"/>
        <v>25000</v>
      </c>
      <c r="AE22" s="49">
        <f t="shared" si="13"/>
        <v>21100</v>
      </c>
      <c r="AF22" s="49">
        <f t="shared" si="13"/>
        <v>70000</v>
      </c>
      <c r="AG22" s="49">
        <f t="shared" si="13"/>
        <v>0</v>
      </c>
      <c r="AH22" s="49">
        <f t="shared" si="13"/>
        <v>7200</v>
      </c>
      <c r="AI22" s="49">
        <f t="shared" si="13"/>
        <v>0</v>
      </c>
      <c r="AJ22" s="49">
        <f t="shared" si="13"/>
        <v>7200</v>
      </c>
      <c r="AK22" s="49">
        <f t="shared" si="13"/>
        <v>21500</v>
      </c>
      <c r="AL22" s="49">
        <f t="shared" si="13"/>
        <v>13280</v>
      </c>
      <c r="AM22" s="49">
        <f t="shared" si="13"/>
        <v>187500</v>
      </c>
      <c r="AN22" s="49">
        <f t="shared" si="13"/>
        <v>20000</v>
      </c>
      <c r="AO22" s="49">
        <f t="shared" si="13"/>
        <v>46600</v>
      </c>
      <c r="AP22" s="49">
        <f t="shared" si="13"/>
        <v>36000</v>
      </c>
      <c r="AQ22" s="49">
        <f t="shared" si="13"/>
        <v>0</v>
      </c>
      <c r="AR22" s="49">
        <f t="shared" si="13"/>
        <v>46600</v>
      </c>
      <c r="AS22" s="49">
        <f t="shared" si="13"/>
        <v>9000</v>
      </c>
      <c r="AT22" s="49">
        <f t="shared" si="13"/>
        <v>28750</v>
      </c>
      <c r="AU22" s="49">
        <f t="shared" si="13"/>
        <v>18640</v>
      </c>
      <c r="AV22" s="49">
        <f t="shared" si="13"/>
        <v>194750</v>
      </c>
      <c r="AW22" s="49">
        <f t="shared" si="13"/>
        <v>18600</v>
      </c>
      <c r="AX22" s="49">
        <f t="shared" si="13"/>
        <v>207180</v>
      </c>
      <c r="AY22" s="49">
        <f t="shared" si="13"/>
        <v>40000</v>
      </c>
      <c r="AZ22" s="49">
        <f t="shared" si="13"/>
        <v>202655</v>
      </c>
      <c r="BA22" s="49">
        <f t="shared" si="13"/>
        <v>40000</v>
      </c>
      <c r="BB22" s="49">
        <f t="shared" si="13"/>
        <v>37960</v>
      </c>
      <c r="BC22" s="49">
        <f t="shared" si="13"/>
        <v>19320</v>
      </c>
      <c r="BD22" s="49">
        <f t="shared" si="13"/>
        <v>15000</v>
      </c>
      <c r="BE22" s="49">
        <f t="shared" si="13"/>
        <v>20000</v>
      </c>
      <c r="BF22" s="49">
        <f t="shared" si="13"/>
        <v>107700</v>
      </c>
      <c r="BG22" s="49">
        <f t="shared" si="13"/>
        <v>62000</v>
      </c>
      <c r="BH22" s="49">
        <f t="shared" si="13"/>
        <v>9320</v>
      </c>
      <c r="BI22" s="49">
        <f t="shared" si="13"/>
        <v>0</v>
      </c>
      <c r="BJ22" s="49">
        <f t="shared" si="13"/>
        <v>16000</v>
      </c>
      <c r="BK22" s="49">
        <f t="shared" si="13"/>
        <v>17000</v>
      </c>
      <c r="BL22" s="49">
        <f t="shared" si="13"/>
        <v>13000</v>
      </c>
      <c r="BM22" s="49">
        <f t="shared" si="13"/>
        <v>9600</v>
      </c>
      <c r="BN22" s="49">
        <f t="shared" si="13"/>
        <v>19400</v>
      </c>
    </row>
    <row r="23" spans="1:84" ht="17.25" customHeight="1" x14ac:dyDescent="0.25">
      <c r="A23" s="59" t="s">
        <v>31</v>
      </c>
      <c r="B23" s="92">
        <f>+C23+D23</f>
        <v>59800</v>
      </c>
      <c r="C23" s="90">
        <f>+'Cheltuieli Administrative'!B33</f>
        <v>0</v>
      </c>
      <c r="D23" s="50">
        <f>SUM(F23:CF23)</f>
        <v>59800</v>
      </c>
      <c r="F23" s="65"/>
      <c r="K23" s="31"/>
      <c r="L23" s="32"/>
      <c r="M23" s="32"/>
      <c r="N23" s="32"/>
      <c r="O23" s="33"/>
      <c r="Q23" s="4">
        <v>2800</v>
      </c>
      <c r="R23" s="12"/>
      <c r="S23" s="12"/>
      <c r="T23" s="12"/>
      <c r="U23" s="12"/>
      <c r="V23" s="12"/>
      <c r="W23" s="12"/>
      <c r="X23" s="12"/>
      <c r="AM23" s="4">
        <v>12000</v>
      </c>
      <c r="AZ23" s="4">
        <v>35000</v>
      </c>
      <c r="BE23" s="4">
        <v>10000</v>
      </c>
      <c r="BJ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12"/>
    </row>
    <row r="24" spans="1:84" ht="17.25" customHeight="1" x14ac:dyDescent="0.25">
      <c r="A24" s="59" t="s">
        <v>29</v>
      </c>
      <c r="B24" s="92">
        <f>+C24+D24</f>
        <v>158600</v>
      </c>
      <c r="C24" s="90">
        <f>+'Cheltuieli Administrative'!B34</f>
        <v>0</v>
      </c>
      <c r="D24" s="50">
        <f>SUM(F24:CF24)</f>
        <v>158600</v>
      </c>
      <c r="F24" s="67"/>
      <c r="G24" s="40"/>
      <c r="K24" s="10"/>
      <c r="O24" s="11"/>
      <c r="R24" s="12"/>
      <c r="S24" s="12"/>
      <c r="T24" s="12"/>
      <c r="U24" s="12"/>
      <c r="V24" s="12"/>
      <c r="W24" s="12"/>
      <c r="X24" s="12"/>
      <c r="AM24" s="4">
        <v>10000</v>
      </c>
      <c r="AV24" s="4">
        <v>114000</v>
      </c>
      <c r="AZ24" s="4">
        <v>23500</v>
      </c>
      <c r="BF24" s="4">
        <v>7100</v>
      </c>
      <c r="BG24" s="4">
        <v>4000</v>
      </c>
      <c r="BJ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12"/>
    </row>
    <row r="25" spans="1:84" ht="17.25" customHeight="1" x14ac:dyDescent="0.25">
      <c r="A25" s="59" t="s">
        <v>30</v>
      </c>
      <c r="B25" s="92">
        <f t="shared" ref="B25:B40" si="14">+C25+D25</f>
        <v>91940</v>
      </c>
      <c r="C25" s="90">
        <f>+'Cheltuieli Administrative'!B35</f>
        <v>0</v>
      </c>
      <c r="D25" s="50">
        <f>SUM(F25:CF25)</f>
        <v>91940</v>
      </c>
      <c r="F25" s="65"/>
      <c r="K25" s="10"/>
      <c r="O25" s="11"/>
      <c r="R25" s="12"/>
      <c r="S25" s="12"/>
      <c r="T25" s="12">
        <v>3000</v>
      </c>
      <c r="U25" s="12"/>
      <c r="V25" s="12"/>
      <c r="W25" s="12"/>
      <c r="X25" s="12">
        <v>15000</v>
      </c>
      <c r="Z25" s="4">
        <v>1800</v>
      </c>
      <c r="AC25" s="4">
        <v>17000</v>
      </c>
      <c r="AE25" s="4">
        <v>4700</v>
      </c>
      <c r="AF25" s="4">
        <v>10000</v>
      </c>
      <c r="AM25" s="4">
        <v>8000</v>
      </c>
      <c r="AZ25" s="4">
        <v>7000</v>
      </c>
      <c r="BB25" s="4">
        <v>18640</v>
      </c>
      <c r="BF25" s="4">
        <v>4800</v>
      </c>
      <c r="BG25" s="4">
        <v>2000</v>
      </c>
      <c r="BJ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12"/>
    </row>
    <row r="26" spans="1:84" ht="17.25" customHeight="1" x14ac:dyDescent="0.25">
      <c r="A26" s="59" t="s">
        <v>32</v>
      </c>
      <c r="B26" s="92">
        <f t="shared" si="14"/>
        <v>62900</v>
      </c>
      <c r="C26" s="90">
        <f>+'Cheltuieli Administrative'!B36</f>
        <v>0</v>
      </c>
      <c r="D26" s="50">
        <f>SUM(F26:CF26)</f>
        <v>62900</v>
      </c>
      <c r="F26" s="65"/>
      <c r="K26" s="10"/>
      <c r="O26" s="11"/>
      <c r="R26" s="12"/>
      <c r="S26" s="12"/>
      <c r="T26" s="12"/>
      <c r="U26" s="12"/>
      <c r="V26" s="12"/>
      <c r="W26" s="12"/>
      <c r="X26" s="12"/>
      <c r="AM26" s="4">
        <v>45000</v>
      </c>
      <c r="BF26" s="4">
        <v>9900</v>
      </c>
      <c r="BG26" s="4">
        <v>8000</v>
      </c>
      <c r="BJ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12"/>
    </row>
    <row r="27" spans="1:84" ht="17.25" customHeight="1" x14ac:dyDescent="0.25">
      <c r="A27" s="59" t="s">
        <v>33</v>
      </c>
      <c r="B27" s="92">
        <f t="shared" si="14"/>
        <v>168650</v>
      </c>
      <c r="C27" s="90">
        <f>+'Cheltuieli Administrative'!B37</f>
        <v>0</v>
      </c>
      <c r="D27" s="50">
        <f>SUM(F27:CF27)</f>
        <v>168650</v>
      </c>
      <c r="F27" s="65"/>
      <c r="K27" s="10"/>
      <c r="O27" s="11"/>
      <c r="R27" s="12">
        <v>1000</v>
      </c>
      <c r="S27" s="12"/>
      <c r="T27" s="12"/>
      <c r="U27" s="12"/>
      <c r="V27" s="12"/>
      <c r="W27" s="12"/>
      <c r="X27" s="12"/>
      <c r="AC27" s="4">
        <v>43000</v>
      </c>
      <c r="AM27" s="4">
        <v>45000</v>
      </c>
      <c r="AV27" s="4">
        <v>42750</v>
      </c>
      <c r="BF27" s="4">
        <v>28900</v>
      </c>
      <c r="BG27" s="4">
        <v>8000</v>
      </c>
      <c r="BJ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12"/>
    </row>
    <row r="28" spans="1:84" ht="17.25" customHeight="1" x14ac:dyDescent="0.25">
      <c r="A28" s="59" t="s">
        <v>34</v>
      </c>
      <c r="B28" s="92">
        <f t="shared" si="14"/>
        <v>0</v>
      </c>
      <c r="C28" s="90">
        <f>+'Cheltuieli Administrative'!B38</f>
        <v>0</v>
      </c>
      <c r="D28" s="51">
        <f>SUM(D29:D31)</f>
        <v>0</v>
      </c>
      <c r="E28" s="51">
        <f t="shared" ref="E28:CF28" si="15">SUM(E29:E31)</f>
        <v>0</v>
      </c>
      <c r="F28" s="51">
        <f t="shared" si="15"/>
        <v>0</v>
      </c>
      <c r="G28" s="51">
        <f t="shared" si="15"/>
        <v>0</v>
      </c>
      <c r="H28" s="51">
        <f t="shared" si="15"/>
        <v>0</v>
      </c>
      <c r="I28" s="51">
        <f t="shared" si="15"/>
        <v>0</v>
      </c>
      <c r="J28" s="51">
        <f t="shared" si="15"/>
        <v>0</v>
      </c>
      <c r="K28" s="51"/>
      <c r="L28" s="51">
        <f t="shared" si="15"/>
        <v>0</v>
      </c>
      <c r="M28" s="51">
        <f t="shared" si="15"/>
        <v>0</v>
      </c>
      <c r="N28" s="51">
        <f t="shared" si="15"/>
        <v>0</v>
      </c>
      <c r="O28" s="51"/>
      <c r="P28" s="51"/>
      <c r="Q28" s="51">
        <f t="shared" si="15"/>
        <v>0</v>
      </c>
      <c r="R28" s="51">
        <f t="shared" si="15"/>
        <v>0</v>
      </c>
      <c r="S28" s="51">
        <f t="shared" si="15"/>
        <v>0</v>
      </c>
      <c r="T28" s="51">
        <f t="shared" si="15"/>
        <v>0</v>
      </c>
      <c r="U28" s="51">
        <f t="shared" si="15"/>
        <v>0</v>
      </c>
      <c r="V28" s="51">
        <f t="shared" si="15"/>
        <v>0</v>
      </c>
      <c r="W28" s="51">
        <f t="shared" si="15"/>
        <v>0</v>
      </c>
      <c r="X28" s="51">
        <f t="shared" si="15"/>
        <v>0</v>
      </c>
      <c r="Y28" s="51">
        <f t="shared" si="15"/>
        <v>0</v>
      </c>
      <c r="Z28" s="51">
        <f t="shared" si="15"/>
        <v>0</v>
      </c>
      <c r="AA28" s="51">
        <f t="shared" si="15"/>
        <v>0</v>
      </c>
      <c r="AB28" s="51">
        <f t="shared" si="15"/>
        <v>0</v>
      </c>
      <c r="AC28" s="51">
        <f t="shared" si="15"/>
        <v>0</v>
      </c>
      <c r="AD28" s="51">
        <f t="shared" si="15"/>
        <v>0</v>
      </c>
      <c r="AE28" s="51">
        <f t="shared" si="15"/>
        <v>0</v>
      </c>
      <c r="AF28" s="51">
        <f t="shared" si="15"/>
        <v>0</v>
      </c>
      <c r="AG28" s="51"/>
      <c r="AH28" s="51">
        <f t="shared" si="15"/>
        <v>0</v>
      </c>
      <c r="AI28" s="51"/>
      <c r="AJ28" s="51">
        <f t="shared" si="15"/>
        <v>0</v>
      </c>
      <c r="AK28" s="51">
        <f t="shared" si="15"/>
        <v>0</v>
      </c>
      <c r="AL28" s="51">
        <f t="shared" si="15"/>
        <v>0</v>
      </c>
      <c r="AM28" s="51">
        <f t="shared" si="15"/>
        <v>0</v>
      </c>
      <c r="AN28" s="51">
        <f t="shared" si="15"/>
        <v>0</v>
      </c>
      <c r="AO28" s="51">
        <f t="shared" si="15"/>
        <v>0</v>
      </c>
      <c r="AP28" s="51">
        <f t="shared" si="15"/>
        <v>0</v>
      </c>
      <c r="AQ28" s="51"/>
      <c r="AR28" s="51">
        <f t="shared" si="15"/>
        <v>0</v>
      </c>
      <c r="AS28" s="51">
        <f t="shared" si="15"/>
        <v>0</v>
      </c>
      <c r="AT28" s="51">
        <f t="shared" si="15"/>
        <v>0</v>
      </c>
      <c r="AU28" s="51">
        <f t="shared" si="15"/>
        <v>0</v>
      </c>
      <c r="AV28" s="51">
        <f t="shared" si="15"/>
        <v>0</v>
      </c>
      <c r="AW28" s="51">
        <f t="shared" si="15"/>
        <v>0</v>
      </c>
      <c r="AX28" s="51">
        <f t="shared" si="15"/>
        <v>0</v>
      </c>
      <c r="AY28" s="51">
        <f t="shared" si="15"/>
        <v>0</v>
      </c>
      <c r="AZ28" s="51">
        <f t="shared" si="15"/>
        <v>0</v>
      </c>
      <c r="BA28" s="51">
        <f t="shared" si="15"/>
        <v>0</v>
      </c>
      <c r="BB28" s="51">
        <f t="shared" si="15"/>
        <v>0</v>
      </c>
      <c r="BC28" s="51">
        <f t="shared" si="15"/>
        <v>0</v>
      </c>
      <c r="BD28" s="51">
        <f t="shared" si="15"/>
        <v>0</v>
      </c>
      <c r="BE28" s="51">
        <f t="shared" si="15"/>
        <v>0</v>
      </c>
      <c r="BF28" s="51">
        <f t="shared" si="15"/>
        <v>0</v>
      </c>
      <c r="BG28" s="51">
        <f t="shared" si="15"/>
        <v>0</v>
      </c>
      <c r="BH28" s="51">
        <f t="shared" si="15"/>
        <v>0</v>
      </c>
      <c r="BI28" s="51">
        <f t="shared" si="15"/>
        <v>0</v>
      </c>
      <c r="BJ28" s="51">
        <f t="shared" si="15"/>
        <v>0</v>
      </c>
      <c r="BK28" s="51">
        <f t="shared" si="15"/>
        <v>0</v>
      </c>
      <c r="BL28" s="51">
        <f t="shared" si="15"/>
        <v>0</v>
      </c>
      <c r="BM28" s="51">
        <f t="shared" si="15"/>
        <v>0</v>
      </c>
      <c r="BN28" s="51">
        <f t="shared" si="15"/>
        <v>0</v>
      </c>
      <c r="BO28" s="51">
        <f t="shared" si="15"/>
        <v>0</v>
      </c>
      <c r="BP28" s="51">
        <f t="shared" si="15"/>
        <v>0</v>
      </c>
      <c r="BQ28" s="51">
        <f t="shared" si="15"/>
        <v>0</v>
      </c>
      <c r="BR28" s="51">
        <f t="shared" si="15"/>
        <v>0</v>
      </c>
      <c r="BS28" s="51">
        <f t="shared" si="15"/>
        <v>0</v>
      </c>
      <c r="BT28" s="51">
        <f t="shared" si="15"/>
        <v>0</v>
      </c>
      <c r="BU28" s="51">
        <f t="shared" si="15"/>
        <v>0</v>
      </c>
      <c r="BV28" s="51">
        <f t="shared" si="15"/>
        <v>0</v>
      </c>
      <c r="BW28" s="51">
        <f t="shared" si="15"/>
        <v>0</v>
      </c>
      <c r="BX28" s="51">
        <f t="shared" si="15"/>
        <v>0</v>
      </c>
      <c r="BY28" s="51">
        <f t="shared" si="15"/>
        <v>0</v>
      </c>
      <c r="BZ28" s="51">
        <f t="shared" si="15"/>
        <v>0</v>
      </c>
      <c r="CA28" s="51">
        <f t="shared" si="15"/>
        <v>0</v>
      </c>
      <c r="CB28" s="51">
        <f t="shared" si="15"/>
        <v>0</v>
      </c>
      <c r="CC28" s="51">
        <f t="shared" si="15"/>
        <v>0</v>
      </c>
      <c r="CD28" s="51">
        <f t="shared" si="15"/>
        <v>0</v>
      </c>
      <c r="CE28" s="51">
        <f t="shared" si="15"/>
        <v>0</v>
      </c>
      <c r="CF28" s="51">
        <f t="shared" si="15"/>
        <v>0</v>
      </c>
    </row>
    <row r="29" spans="1:84" s="16" customFormat="1" ht="17.25" customHeight="1" x14ac:dyDescent="0.25">
      <c r="A29" s="59" t="s">
        <v>35</v>
      </c>
      <c r="B29" s="92">
        <f t="shared" si="14"/>
        <v>0</v>
      </c>
      <c r="C29" s="90">
        <f>+'Cheltuieli Administrative'!B39</f>
        <v>0</v>
      </c>
      <c r="D29" s="52">
        <f>SUM(F29:CF29)</f>
        <v>0</v>
      </c>
      <c r="F29" s="68"/>
      <c r="G29" s="15"/>
      <c r="H29" s="15"/>
      <c r="I29" s="15"/>
      <c r="J29" s="15"/>
      <c r="K29" s="17"/>
      <c r="L29" s="15"/>
      <c r="M29" s="15"/>
      <c r="N29" s="15"/>
      <c r="O29" s="18"/>
      <c r="P29" s="15"/>
      <c r="Q29" s="15"/>
      <c r="R29" s="19"/>
      <c r="S29" s="19"/>
      <c r="T29" s="19"/>
      <c r="U29" s="19"/>
      <c r="V29" s="19"/>
      <c r="W29" s="19"/>
      <c r="X29" s="19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9"/>
    </row>
    <row r="30" spans="1:84" s="16" customFormat="1" ht="17.25" customHeight="1" x14ac:dyDescent="0.25">
      <c r="A30" s="59" t="s">
        <v>36</v>
      </c>
      <c r="B30" s="92">
        <f t="shared" si="14"/>
        <v>0</v>
      </c>
      <c r="C30" s="90">
        <f>+'Cheltuieli Administrative'!B40</f>
        <v>0</v>
      </c>
      <c r="D30" s="52">
        <f>SUM(F30:CF30)</f>
        <v>0</v>
      </c>
      <c r="F30" s="68"/>
      <c r="G30" s="15"/>
      <c r="H30" s="15"/>
      <c r="I30" s="15"/>
      <c r="J30" s="15"/>
      <c r="K30" s="17"/>
      <c r="L30" s="15"/>
      <c r="M30" s="15"/>
      <c r="N30" s="15"/>
      <c r="O30" s="18"/>
      <c r="P30" s="15"/>
      <c r="Q30" s="15"/>
      <c r="R30" s="19"/>
      <c r="S30" s="19"/>
      <c r="T30" s="19"/>
      <c r="U30" s="19"/>
      <c r="V30" s="19"/>
      <c r="W30" s="19"/>
      <c r="X30" s="19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9"/>
    </row>
    <row r="31" spans="1:84" s="16" customFormat="1" ht="17.25" customHeight="1" x14ac:dyDescent="0.25">
      <c r="A31" s="59" t="s">
        <v>37</v>
      </c>
      <c r="B31" s="92">
        <f t="shared" si="14"/>
        <v>0</v>
      </c>
      <c r="C31" s="90">
        <f>+'Cheltuieli Administrative'!B41</f>
        <v>0</v>
      </c>
      <c r="D31" s="52">
        <f>SUM(F31:CF31)</f>
        <v>0</v>
      </c>
      <c r="F31" s="68"/>
      <c r="G31" s="15"/>
      <c r="H31" s="15"/>
      <c r="I31" s="15"/>
      <c r="J31" s="15"/>
      <c r="K31" s="17"/>
      <c r="L31" s="15"/>
      <c r="M31" s="15"/>
      <c r="N31" s="15"/>
      <c r="O31" s="18"/>
      <c r="P31" s="15"/>
      <c r="Q31" s="15"/>
      <c r="R31" s="19"/>
      <c r="S31" s="19"/>
      <c r="T31" s="19"/>
      <c r="U31" s="19"/>
      <c r="V31" s="19"/>
      <c r="W31" s="19"/>
      <c r="X31" s="19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9"/>
    </row>
    <row r="32" spans="1:84" ht="17.25" customHeight="1" x14ac:dyDescent="0.25">
      <c r="A32" s="59" t="s">
        <v>39</v>
      </c>
      <c r="B32" s="92">
        <f t="shared" si="14"/>
        <v>598906</v>
      </c>
      <c r="C32" s="90">
        <f>+'Cheltuieli Administrative'!B42</f>
        <v>0</v>
      </c>
      <c r="D32" s="51">
        <f>SUM(D33:D37)</f>
        <v>598906</v>
      </c>
      <c r="E32" s="51">
        <f t="shared" ref="E32:CF32" si="16">SUM(E33:E37)</f>
        <v>0</v>
      </c>
      <c r="F32" s="51">
        <f t="shared" si="16"/>
        <v>0</v>
      </c>
      <c r="G32" s="51">
        <f t="shared" si="16"/>
        <v>0</v>
      </c>
      <c r="H32" s="51">
        <f t="shared" si="16"/>
        <v>0</v>
      </c>
      <c r="I32" s="51">
        <f t="shared" si="16"/>
        <v>0</v>
      </c>
      <c r="J32" s="51">
        <f t="shared" si="16"/>
        <v>0</v>
      </c>
      <c r="K32" s="51"/>
      <c r="L32" s="51">
        <f t="shared" si="16"/>
        <v>0</v>
      </c>
      <c r="M32" s="51">
        <f t="shared" si="16"/>
        <v>0</v>
      </c>
      <c r="N32" s="51">
        <f t="shared" si="16"/>
        <v>0</v>
      </c>
      <c r="O32" s="51"/>
      <c r="P32" s="51"/>
      <c r="Q32" s="51">
        <f t="shared" si="16"/>
        <v>3200</v>
      </c>
      <c r="R32" s="51">
        <f t="shared" si="16"/>
        <v>0</v>
      </c>
      <c r="S32" s="51">
        <f t="shared" si="16"/>
        <v>0</v>
      </c>
      <c r="T32" s="51">
        <f t="shared" si="16"/>
        <v>0</v>
      </c>
      <c r="U32" s="51">
        <f t="shared" si="16"/>
        <v>0</v>
      </c>
      <c r="V32" s="51">
        <f t="shared" si="16"/>
        <v>0</v>
      </c>
      <c r="W32" s="51">
        <f t="shared" si="16"/>
        <v>0</v>
      </c>
      <c r="X32" s="51">
        <f t="shared" si="16"/>
        <v>35198</v>
      </c>
      <c r="Y32" s="51">
        <f t="shared" si="16"/>
        <v>0</v>
      </c>
      <c r="Z32" s="51">
        <f t="shared" si="16"/>
        <v>0</v>
      </c>
      <c r="AA32" s="51">
        <f t="shared" si="16"/>
        <v>0</v>
      </c>
      <c r="AB32" s="51">
        <f t="shared" si="16"/>
        <v>10000</v>
      </c>
      <c r="AC32" s="51">
        <f t="shared" si="16"/>
        <v>76000</v>
      </c>
      <c r="AD32" s="51">
        <f t="shared" si="16"/>
        <v>0</v>
      </c>
      <c r="AE32" s="51">
        <f t="shared" si="16"/>
        <v>11700</v>
      </c>
      <c r="AF32" s="51">
        <f t="shared" si="16"/>
        <v>40000</v>
      </c>
      <c r="AG32" s="51"/>
      <c r="AH32" s="51">
        <f t="shared" si="16"/>
        <v>0</v>
      </c>
      <c r="AI32" s="51"/>
      <c r="AJ32" s="51">
        <f t="shared" si="16"/>
        <v>0</v>
      </c>
      <c r="AK32" s="51">
        <f t="shared" si="16"/>
        <v>16500</v>
      </c>
      <c r="AL32" s="51">
        <f t="shared" si="16"/>
        <v>8280</v>
      </c>
      <c r="AM32" s="51">
        <f t="shared" si="16"/>
        <v>35500</v>
      </c>
      <c r="AN32" s="51">
        <f t="shared" si="16"/>
        <v>0</v>
      </c>
      <c r="AO32" s="51">
        <f t="shared" si="16"/>
        <v>21600</v>
      </c>
      <c r="AP32" s="51">
        <f t="shared" si="16"/>
        <v>13000</v>
      </c>
      <c r="AQ32" s="51"/>
      <c r="AR32" s="51">
        <f t="shared" si="16"/>
        <v>23300</v>
      </c>
      <c r="AS32" s="51">
        <f t="shared" si="16"/>
        <v>0</v>
      </c>
      <c r="AT32" s="51">
        <f t="shared" si="16"/>
        <v>0</v>
      </c>
      <c r="AU32" s="51">
        <f t="shared" si="16"/>
        <v>0</v>
      </c>
      <c r="AV32" s="51">
        <f t="shared" si="16"/>
        <v>9500</v>
      </c>
      <c r="AW32" s="51">
        <f t="shared" si="16"/>
        <v>0</v>
      </c>
      <c r="AX32" s="51">
        <f t="shared" si="16"/>
        <v>37280</v>
      </c>
      <c r="AY32" s="51">
        <f t="shared" si="16"/>
        <v>0</v>
      </c>
      <c r="AZ32" s="51">
        <f t="shared" si="16"/>
        <v>47000</v>
      </c>
      <c r="BA32" s="51">
        <f t="shared" si="16"/>
        <v>0</v>
      </c>
      <c r="BB32" s="51">
        <f t="shared" si="16"/>
        <v>0</v>
      </c>
      <c r="BC32" s="51">
        <f t="shared" si="16"/>
        <v>0</v>
      </c>
      <c r="BD32" s="51">
        <f t="shared" si="16"/>
        <v>0</v>
      </c>
      <c r="BE32" s="51">
        <f t="shared" si="16"/>
        <v>0</v>
      </c>
      <c r="BF32" s="51">
        <f t="shared" si="16"/>
        <v>28000</v>
      </c>
      <c r="BG32" s="51">
        <f t="shared" si="16"/>
        <v>25000</v>
      </c>
      <c r="BH32" s="51">
        <f t="shared" si="16"/>
        <v>0</v>
      </c>
      <c r="BI32" s="51">
        <f t="shared" si="16"/>
        <v>0</v>
      </c>
      <c r="BJ32" s="51">
        <f t="shared" si="16"/>
        <v>0</v>
      </c>
      <c r="BK32" s="51">
        <f t="shared" si="16"/>
        <v>7000</v>
      </c>
      <c r="BL32" s="51">
        <f t="shared" si="16"/>
        <v>3000</v>
      </c>
      <c r="BM32" s="51">
        <f t="shared" si="16"/>
        <v>9600</v>
      </c>
      <c r="BN32" s="51">
        <f t="shared" si="16"/>
        <v>9400</v>
      </c>
      <c r="BO32" s="51">
        <f t="shared" si="16"/>
        <v>4000</v>
      </c>
      <c r="BP32" s="51">
        <f t="shared" si="16"/>
        <v>9360</v>
      </c>
      <c r="BQ32" s="51">
        <f t="shared" si="16"/>
        <v>9696</v>
      </c>
      <c r="BR32" s="51">
        <f t="shared" si="16"/>
        <v>18400</v>
      </c>
      <c r="BS32" s="51">
        <f t="shared" si="16"/>
        <v>4000</v>
      </c>
      <c r="BT32" s="51">
        <f t="shared" si="16"/>
        <v>21350</v>
      </c>
      <c r="BU32" s="51">
        <f t="shared" si="16"/>
        <v>4800</v>
      </c>
      <c r="BV32" s="51">
        <f t="shared" si="16"/>
        <v>1500</v>
      </c>
      <c r="BW32" s="51">
        <f t="shared" si="16"/>
        <v>3742</v>
      </c>
      <c r="BX32" s="51">
        <f t="shared" si="16"/>
        <v>0</v>
      </c>
      <c r="BY32" s="51">
        <f t="shared" si="16"/>
        <v>8000</v>
      </c>
      <c r="BZ32" s="51">
        <f t="shared" si="16"/>
        <v>3000</v>
      </c>
      <c r="CA32" s="51">
        <f t="shared" si="16"/>
        <v>7700</v>
      </c>
      <c r="CB32" s="51">
        <f t="shared" si="16"/>
        <v>6000</v>
      </c>
      <c r="CC32" s="51">
        <f t="shared" si="16"/>
        <v>7000</v>
      </c>
      <c r="CD32" s="51">
        <f t="shared" si="16"/>
        <v>12300</v>
      </c>
      <c r="CE32" s="51">
        <f t="shared" si="16"/>
        <v>8000</v>
      </c>
      <c r="CF32" s="51">
        <f t="shared" si="16"/>
        <v>0</v>
      </c>
    </row>
    <row r="33" spans="1:84" s="16" customFormat="1" x14ac:dyDescent="0.25">
      <c r="A33" s="59" t="s">
        <v>38</v>
      </c>
      <c r="B33" s="92">
        <f t="shared" si="14"/>
        <v>77800</v>
      </c>
      <c r="C33" s="90">
        <f>+'Cheltuieli Administrative'!B43</f>
        <v>0</v>
      </c>
      <c r="D33" s="52">
        <f>SUM(F33:CF33)</f>
        <v>77800</v>
      </c>
      <c r="F33" s="68"/>
      <c r="G33" s="15"/>
      <c r="H33" s="15"/>
      <c r="I33" s="15"/>
      <c r="J33" s="15"/>
      <c r="K33" s="17"/>
      <c r="L33" s="15"/>
      <c r="M33" s="15"/>
      <c r="N33" s="15"/>
      <c r="O33" s="18"/>
      <c r="P33" s="15"/>
      <c r="Q33" s="15">
        <v>1800</v>
      </c>
      <c r="R33" s="19"/>
      <c r="S33" s="19"/>
      <c r="T33" s="19"/>
      <c r="U33" s="19"/>
      <c r="V33" s="19"/>
      <c r="W33" s="19"/>
      <c r="X33" s="19"/>
      <c r="Y33" s="15"/>
      <c r="Z33" s="15"/>
      <c r="AA33" s="15"/>
      <c r="AB33" s="15"/>
      <c r="AC33" s="15">
        <v>12000</v>
      </c>
      <c r="AD33" s="15"/>
      <c r="AE33" s="15">
        <v>3000</v>
      </c>
      <c r="AF33" s="15">
        <v>20000</v>
      </c>
      <c r="AG33" s="15"/>
      <c r="AH33" s="15"/>
      <c r="AI33" s="15"/>
      <c r="AJ33" s="15"/>
      <c r="AK33" s="15">
        <v>7500</v>
      </c>
      <c r="AL33" s="15"/>
      <c r="AM33" s="15">
        <v>5000</v>
      </c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>
        <v>16500</v>
      </c>
      <c r="BA33" s="15"/>
      <c r="BB33" s="15"/>
      <c r="BC33" s="15"/>
      <c r="BD33" s="15"/>
      <c r="BE33" s="15"/>
      <c r="BF33" s="15">
        <v>8000</v>
      </c>
      <c r="BG33" s="15">
        <v>4000</v>
      </c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9"/>
    </row>
    <row r="34" spans="1:84" s="16" customFormat="1" x14ac:dyDescent="0.25">
      <c r="A34" s="59" t="s">
        <v>40</v>
      </c>
      <c r="B34" s="92">
        <f t="shared" si="14"/>
        <v>37500</v>
      </c>
      <c r="C34" s="90">
        <f>+'Cheltuieli Administrative'!B44</f>
        <v>0</v>
      </c>
      <c r="D34" s="52">
        <f>SUM(F34:CF34)</f>
        <v>37500</v>
      </c>
      <c r="F34" s="68"/>
      <c r="G34" s="15"/>
      <c r="H34" s="15"/>
      <c r="I34" s="15"/>
      <c r="J34" s="15"/>
      <c r="K34" s="17"/>
      <c r="L34" s="15"/>
      <c r="M34" s="15"/>
      <c r="N34" s="15"/>
      <c r="O34" s="18"/>
      <c r="P34" s="15"/>
      <c r="Q34" s="15"/>
      <c r="R34" s="19"/>
      <c r="S34" s="19"/>
      <c r="T34" s="19"/>
      <c r="U34" s="19"/>
      <c r="V34" s="19"/>
      <c r="W34" s="19"/>
      <c r="X34" s="19"/>
      <c r="Y34" s="15"/>
      <c r="Z34" s="15"/>
      <c r="AA34" s="15"/>
      <c r="AB34" s="15"/>
      <c r="AC34" s="15">
        <v>10000</v>
      </c>
      <c r="AD34" s="15"/>
      <c r="AE34" s="15"/>
      <c r="AF34" s="15"/>
      <c r="AG34" s="15"/>
      <c r="AH34" s="15"/>
      <c r="AI34" s="15"/>
      <c r="AJ34" s="15"/>
      <c r="AK34" s="15">
        <v>3000</v>
      </c>
      <c r="AL34" s="15"/>
      <c r="AM34" s="15">
        <v>6500</v>
      </c>
      <c r="AN34" s="15"/>
      <c r="AO34" s="15"/>
      <c r="AP34" s="15">
        <v>1500</v>
      </c>
      <c r="AQ34" s="15"/>
      <c r="AR34" s="15"/>
      <c r="AS34" s="15"/>
      <c r="AT34" s="15"/>
      <c r="AU34" s="15"/>
      <c r="AV34" s="15">
        <v>9500</v>
      </c>
      <c r="AW34" s="15"/>
      <c r="AX34" s="15"/>
      <c r="AY34" s="15"/>
      <c r="AZ34" s="15">
        <v>7000</v>
      </c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9"/>
    </row>
    <row r="35" spans="1:84" s="16" customFormat="1" ht="15.75" customHeight="1" x14ac:dyDescent="0.25">
      <c r="A35" s="59" t="s">
        <v>41</v>
      </c>
      <c r="B35" s="92">
        <f t="shared" si="14"/>
        <v>339386</v>
      </c>
      <c r="C35" s="90">
        <f>+'Cheltuieli Administrative'!B45</f>
        <v>0</v>
      </c>
      <c r="D35" s="52">
        <f>SUM(F35:CF35)</f>
        <v>339386</v>
      </c>
      <c r="F35" s="68"/>
      <c r="G35" s="15"/>
      <c r="H35" s="15"/>
      <c r="I35" s="15"/>
      <c r="J35" s="15"/>
      <c r="K35" s="17"/>
      <c r="L35" s="15"/>
      <c r="M35" s="15"/>
      <c r="N35" s="15"/>
      <c r="O35" s="18"/>
      <c r="P35" s="15"/>
      <c r="Q35" s="15">
        <v>1000</v>
      </c>
      <c r="R35" s="19"/>
      <c r="S35" s="19"/>
      <c r="T35" s="19"/>
      <c r="U35" s="19"/>
      <c r="V35" s="19"/>
      <c r="W35" s="19"/>
      <c r="X35" s="19">
        <v>25198</v>
      </c>
      <c r="Y35" s="15"/>
      <c r="Z35" s="15"/>
      <c r="AA35" s="15"/>
      <c r="AB35" s="15">
        <v>10000</v>
      </c>
      <c r="AC35" s="15">
        <v>18000</v>
      </c>
      <c r="AD35" s="15"/>
      <c r="AE35" s="15">
        <v>4000</v>
      </c>
      <c r="AF35" s="15"/>
      <c r="AG35" s="15"/>
      <c r="AH35" s="15"/>
      <c r="AI35" s="15"/>
      <c r="AJ35" s="15"/>
      <c r="AK35" s="15">
        <v>6000</v>
      </c>
      <c r="AL35" s="15">
        <v>4140</v>
      </c>
      <c r="AM35" s="15">
        <v>10000</v>
      </c>
      <c r="AN35" s="15"/>
      <c r="AO35" s="15">
        <v>21600</v>
      </c>
      <c r="AP35" s="15">
        <v>1500</v>
      </c>
      <c r="AQ35" s="15"/>
      <c r="AR35" s="15">
        <v>23300</v>
      </c>
      <c r="AS35" s="15"/>
      <c r="AT35" s="15"/>
      <c r="AU35" s="15"/>
      <c r="AV35" s="15"/>
      <c r="AW35" s="15"/>
      <c r="AX35" s="15">
        <v>23300</v>
      </c>
      <c r="AY35" s="15"/>
      <c r="AZ35" s="15">
        <v>16500</v>
      </c>
      <c r="BA35" s="15"/>
      <c r="BB35" s="15"/>
      <c r="BC35" s="15"/>
      <c r="BD35" s="15"/>
      <c r="BE35" s="15"/>
      <c r="BF35" s="15">
        <v>10000</v>
      </c>
      <c r="BG35" s="15">
        <v>7000</v>
      </c>
      <c r="BH35" s="15"/>
      <c r="BI35" s="15"/>
      <c r="BJ35" s="15"/>
      <c r="BK35" s="15">
        <v>7000</v>
      </c>
      <c r="BL35" s="15">
        <v>3000</v>
      </c>
      <c r="BM35" s="15">
        <v>9600</v>
      </c>
      <c r="BN35" s="15">
        <v>9400</v>
      </c>
      <c r="BO35" s="15">
        <v>4000</v>
      </c>
      <c r="BP35" s="15">
        <v>9360</v>
      </c>
      <c r="BQ35" s="15">
        <v>9696</v>
      </c>
      <c r="BR35" s="15">
        <v>18400</v>
      </c>
      <c r="BS35" s="15">
        <v>4000</v>
      </c>
      <c r="BT35" s="15">
        <v>21350</v>
      </c>
      <c r="BU35" s="15">
        <v>4800</v>
      </c>
      <c r="BV35" s="15">
        <v>1500</v>
      </c>
      <c r="BW35" s="15">
        <v>3742</v>
      </c>
      <c r="BX35" s="15"/>
      <c r="BY35" s="15">
        <v>8000</v>
      </c>
      <c r="BZ35" s="15">
        <v>3000</v>
      </c>
      <c r="CA35" s="15">
        <v>7700</v>
      </c>
      <c r="CB35" s="15">
        <v>6000</v>
      </c>
      <c r="CC35" s="15">
        <v>7000</v>
      </c>
      <c r="CD35" s="15">
        <v>12300</v>
      </c>
      <c r="CE35" s="15">
        <v>8000</v>
      </c>
      <c r="CF35" s="19"/>
    </row>
    <row r="36" spans="1:84" s="16" customFormat="1" ht="33.75" customHeight="1" x14ac:dyDescent="0.25">
      <c r="A36" s="59" t="s">
        <v>42</v>
      </c>
      <c r="B36" s="92">
        <f t="shared" si="14"/>
        <v>119820</v>
      </c>
      <c r="C36" s="90">
        <f>+'Cheltuieli Administrative'!B46</f>
        <v>0</v>
      </c>
      <c r="D36" s="52">
        <f>SUM(F36:CF36)</f>
        <v>119820</v>
      </c>
      <c r="F36" s="68"/>
      <c r="G36" s="15"/>
      <c r="H36" s="15"/>
      <c r="I36" s="15"/>
      <c r="J36" s="15"/>
      <c r="K36" s="17"/>
      <c r="L36" s="15"/>
      <c r="M36" s="15"/>
      <c r="N36" s="15"/>
      <c r="O36" s="18"/>
      <c r="P36" s="15"/>
      <c r="Q36" s="15"/>
      <c r="R36" s="19"/>
      <c r="S36" s="19"/>
      <c r="T36" s="19"/>
      <c r="U36" s="19"/>
      <c r="V36" s="19"/>
      <c r="W36" s="19"/>
      <c r="X36" s="19">
        <v>10000</v>
      </c>
      <c r="Y36" s="15"/>
      <c r="Z36" s="15"/>
      <c r="AA36" s="15"/>
      <c r="AB36" s="15"/>
      <c r="AC36" s="15">
        <v>23000</v>
      </c>
      <c r="AD36" s="15"/>
      <c r="AE36" s="15">
        <v>4700</v>
      </c>
      <c r="AF36" s="15">
        <v>20000</v>
      </c>
      <c r="AG36" s="15"/>
      <c r="AH36" s="15"/>
      <c r="AI36" s="15"/>
      <c r="AJ36" s="15"/>
      <c r="AK36" s="15"/>
      <c r="AL36" s="15">
        <v>4140</v>
      </c>
      <c r="AM36" s="15">
        <v>10000</v>
      </c>
      <c r="AN36" s="15"/>
      <c r="AO36" s="15"/>
      <c r="AP36" s="15">
        <v>10000</v>
      </c>
      <c r="AQ36" s="15"/>
      <c r="AR36" s="15"/>
      <c r="AS36" s="15"/>
      <c r="AT36" s="15"/>
      <c r="AU36" s="15"/>
      <c r="AV36" s="15"/>
      <c r="AW36" s="15"/>
      <c r="AX36" s="15">
        <v>13980</v>
      </c>
      <c r="AY36" s="15"/>
      <c r="AZ36" s="15">
        <v>7000</v>
      </c>
      <c r="BA36" s="15"/>
      <c r="BB36" s="15"/>
      <c r="BC36" s="15"/>
      <c r="BD36" s="15"/>
      <c r="BE36" s="15"/>
      <c r="BF36" s="15">
        <v>10000</v>
      </c>
      <c r="BG36" s="15">
        <v>7000</v>
      </c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9"/>
    </row>
    <row r="37" spans="1:84" s="16" customFormat="1" x14ac:dyDescent="0.25">
      <c r="A37" s="59" t="s">
        <v>54</v>
      </c>
      <c r="B37" s="92">
        <f t="shared" si="14"/>
        <v>24400</v>
      </c>
      <c r="C37" s="90">
        <f>+'Cheltuieli Administrative'!B47</f>
        <v>0</v>
      </c>
      <c r="D37" s="52">
        <f>SUM(F37:CF37)</f>
        <v>24400</v>
      </c>
      <c r="F37" s="68"/>
      <c r="G37" s="15"/>
      <c r="H37" s="15"/>
      <c r="I37" s="15"/>
      <c r="J37" s="15"/>
      <c r="K37" s="17"/>
      <c r="L37" s="15"/>
      <c r="M37" s="15"/>
      <c r="N37" s="15"/>
      <c r="O37" s="18"/>
      <c r="P37" s="15"/>
      <c r="Q37" s="15">
        <v>400</v>
      </c>
      <c r="R37" s="19"/>
      <c r="S37" s="19"/>
      <c r="T37" s="19"/>
      <c r="U37" s="19"/>
      <c r="V37" s="19"/>
      <c r="W37" s="19"/>
      <c r="X37" s="19"/>
      <c r="Y37" s="15"/>
      <c r="Z37" s="15"/>
      <c r="AA37" s="15"/>
      <c r="AB37" s="15"/>
      <c r="AC37" s="15">
        <v>13000</v>
      </c>
      <c r="AD37" s="15"/>
      <c r="AE37" s="15"/>
      <c r="AF37" s="15"/>
      <c r="AG37" s="15"/>
      <c r="AH37" s="15"/>
      <c r="AI37" s="15"/>
      <c r="AJ37" s="15"/>
      <c r="AK37" s="15"/>
      <c r="AL37" s="15"/>
      <c r="AM37" s="15">
        <v>4000</v>
      </c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>
        <v>7000</v>
      </c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9"/>
    </row>
    <row r="38" spans="1:84" ht="17.25" customHeight="1" x14ac:dyDescent="0.25">
      <c r="A38" s="59" t="s">
        <v>43</v>
      </c>
      <c r="B38" s="92">
        <f t="shared" si="14"/>
        <v>1371387</v>
      </c>
      <c r="C38" s="90">
        <f>+'Cheltuieli Administrative'!B48</f>
        <v>93200</v>
      </c>
      <c r="D38" s="51">
        <f>SUM(D39:D41)</f>
        <v>1278187</v>
      </c>
      <c r="E38" s="51">
        <f t="shared" ref="E38:CF38" si="17">SUM(E39:E41)</f>
        <v>0</v>
      </c>
      <c r="F38" s="51">
        <f t="shared" si="17"/>
        <v>0</v>
      </c>
      <c r="G38" s="51">
        <f t="shared" si="17"/>
        <v>23300</v>
      </c>
      <c r="H38" s="51">
        <f t="shared" si="17"/>
        <v>14400</v>
      </c>
      <c r="I38" s="51">
        <f t="shared" si="17"/>
        <v>0</v>
      </c>
      <c r="J38" s="51">
        <f t="shared" si="17"/>
        <v>18460</v>
      </c>
      <c r="K38" s="51"/>
      <c r="L38" s="51">
        <f t="shared" si="17"/>
        <v>9600</v>
      </c>
      <c r="M38" s="51">
        <f t="shared" si="17"/>
        <v>9600</v>
      </c>
      <c r="N38" s="51">
        <f t="shared" si="17"/>
        <v>17000</v>
      </c>
      <c r="O38" s="51"/>
      <c r="P38" s="51"/>
      <c r="Q38" s="51">
        <f t="shared" si="17"/>
        <v>10520</v>
      </c>
      <c r="R38" s="51">
        <f t="shared" si="17"/>
        <v>5920</v>
      </c>
      <c r="S38" s="51">
        <f t="shared" si="17"/>
        <v>9320</v>
      </c>
      <c r="T38" s="51">
        <f t="shared" si="17"/>
        <v>9320</v>
      </c>
      <c r="U38" s="51">
        <f t="shared" si="17"/>
        <v>0</v>
      </c>
      <c r="V38" s="51">
        <f t="shared" si="17"/>
        <v>4660</v>
      </c>
      <c r="W38" s="51">
        <f t="shared" si="17"/>
        <v>9600</v>
      </c>
      <c r="X38" s="51">
        <f t="shared" si="17"/>
        <v>20006</v>
      </c>
      <c r="Y38" s="51">
        <f t="shared" si="17"/>
        <v>25672</v>
      </c>
      <c r="Z38" s="51">
        <f t="shared" si="17"/>
        <v>9600</v>
      </c>
      <c r="AA38" s="51">
        <f t="shared" si="17"/>
        <v>100000</v>
      </c>
      <c r="AB38" s="51">
        <f t="shared" si="17"/>
        <v>10000</v>
      </c>
      <c r="AC38" s="51">
        <f t="shared" si="17"/>
        <v>37000</v>
      </c>
      <c r="AD38" s="51">
        <f t="shared" si="17"/>
        <v>25000</v>
      </c>
      <c r="AE38" s="51">
        <f t="shared" si="17"/>
        <v>4700</v>
      </c>
      <c r="AF38" s="51">
        <f t="shared" si="17"/>
        <v>20000</v>
      </c>
      <c r="AG38" s="51"/>
      <c r="AH38" s="51">
        <f t="shared" si="17"/>
        <v>7200</v>
      </c>
      <c r="AI38" s="51"/>
      <c r="AJ38" s="51">
        <f t="shared" si="17"/>
        <v>7200</v>
      </c>
      <c r="AK38" s="51">
        <f t="shared" si="17"/>
        <v>5000</v>
      </c>
      <c r="AL38" s="51">
        <f t="shared" si="17"/>
        <v>5000</v>
      </c>
      <c r="AM38" s="51">
        <f t="shared" si="17"/>
        <v>32000</v>
      </c>
      <c r="AN38" s="51">
        <f t="shared" si="17"/>
        <v>20000</v>
      </c>
      <c r="AO38" s="51">
        <f t="shared" si="17"/>
        <v>25000</v>
      </c>
      <c r="AP38" s="51">
        <f t="shared" si="17"/>
        <v>23000</v>
      </c>
      <c r="AQ38" s="51"/>
      <c r="AR38" s="51">
        <f t="shared" si="17"/>
        <v>23300</v>
      </c>
      <c r="AS38" s="51">
        <f t="shared" si="17"/>
        <v>9000</v>
      </c>
      <c r="AT38" s="51">
        <f t="shared" si="17"/>
        <v>28750</v>
      </c>
      <c r="AU38" s="51">
        <f t="shared" si="17"/>
        <v>18640</v>
      </c>
      <c r="AV38" s="51">
        <f t="shared" si="17"/>
        <v>28500</v>
      </c>
      <c r="AW38" s="51">
        <f t="shared" si="17"/>
        <v>18600</v>
      </c>
      <c r="AX38" s="51">
        <f t="shared" si="17"/>
        <v>169900</v>
      </c>
      <c r="AY38" s="51">
        <f t="shared" si="17"/>
        <v>40000</v>
      </c>
      <c r="AZ38" s="51">
        <f t="shared" si="17"/>
        <v>90155</v>
      </c>
      <c r="BA38" s="51">
        <f t="shared" si="17"/>
        <v>40000</v>
      </c>
      <c r="BB38" s="51">
        <f t="shared" si="17"/>
        <v>19320</v>
      </c>
      <c r="BC38" s="51">
        <f t="shared" si="17"/>
        <v>19320</v>
      </c>
      <c r="BD38" s="51">
        <f t="shared" si="17"/>
        <v>15000</v>
      </c>
      <c r="BE38" s="51">
        <f t="shared" si="17"/>
        <v>10000</v>
      </c>
      <c r="BF38" s="51">
        <f t="shared" si="17"/>
        <v>29000</v>
      </c>
      <c r="BG38" s="51">
        <f t="shared" si="17"/>
        <v>15000</v>
      </c>
      <c r="BH38" s="51">
        <f t="shared" si="17"/>
        <v>9320</v>
      </c>
      <c r="BI38" s="51">
        <f t="shared" si="17"/>
        <v>0</v>
      </c>
      <c r="BJ38" s="51">
        <f t="shared" si="17"/>
        <v>16000</v>
      </c>
      <c r="BK38" s="51">
        <f t="shared" si="17"/>
        <v>10000</v>
      </c>
      <c r="BL38" s="51">
        <f t="shared" si="17"/>
        <v>10000</v>
      </c>
      <c r="BM38" s="51">
        <f t="shared" si="17"/>
        <v>0</v>
      </c>
      <c r="BN38" s="51">
        <f t="shared" si="17"/>
        <v>10000</v>
      </c>
      <c r="BO38" s="51">
        <f t="shared" si="17"/>
        <v>5000</v>
      </c>
      <c r="BP38" s="51">
        <f t="shared" si="17"/>
        <v>10000</v>
      </c>
      <c r="BQ38" s="51">
        <f t="shared" si="17"/>
        <v>10000</v>
      </c>
      <c r="BR38" s="51">
        <f t="shared" si="17"/>
        <v>10000</v>
      </c>
      <c r="BS38" s="51">
        <f t="shared" si="17"/>
        <v>5000</v>
      </c>
      <c r="BT38" s="51">
        <f t="shared" si="17"/>
        <v>10000</v>
      </c>
      <c r="BU38" s="51">
        <f t="shared" si="17"/>
        <v>10000</v>
      </c>
      <c r="BV38" s="51">
        <f t="shared" si="17"/>
        <v>5000</v>
      </c>
      <c r="BW38" s="51">
        <f t="shared" si="17"/>
        <v>5000</v>
      </c>
      <c r="BX38" s="51">
        <f t="shared" si="17"/>
        <v>8304</v>
      </c>
      <c r="BY38" s="51">
        <f t="shared" si="17"/>
        <v>10000</v>
      </c>
      <c r="BZ38" s="51">
        <f t="shared" si="17"/>
        <v>5000</v>
      </c>
      <c r="CA38" s="51">
        <f t="shared" si="17"/>
        <v>5000</v>
      </c>
      <c r="CB38" s="51">
        <f t="shared" si="17"/>
        <v>0</v>
      </c>
      <c r="CC38" s="51">
        <f t="shared" si="17"/>
        <v>7000</v>
      </c>
      <c r="CD38" s="51">
        <f t="shared" si="17"/>
        <v>10000</v>
      </c>
      <c r="CE38" s="51">
        <f t="shared" si="17"/>
        <v>10000</v>
      </c>
      <c r="CF38" s="51">
        <f t="shared" si="17"/>
        <v>5000</v>
      </c>
    </row>
    <row r="39" spans="1:84" s="16" customFormat="1" ht="17.25" customHeight="1" x14ac:dyDescent="0.25">
      <c r="A39" s="59" t="s">
        <v>44</v>
      </c>
      <c r="B39" s="92">
        <f t="shared" si="14"/>
        <v>39000</v>
      </c>
      <c r="C39" s="90">
        <f>+'Cheltuieli Administrative'!B49</f>
        <v>0</v>
      </c>
      <c r="D39" s="52">
        <f>SUM(F39:CF39)</f>
        <v>39000</v>
      </c>
      <c r="F39" s="68"/>
      <c r="G39" s="15"/>
      <c r="H39" s="15"/>
      <c r="I39" s="15"/>
      <c r="J39" s="15"/>
      <c r="K39" s="17"/>
      <c r="L39" s="15"/>
      <c r="M39" s="15"/>
      <c r="N39" s="15"/>
      <c r="O39" s="18"/>
      <c r="P39" s="15"/>
      <c r="Q39" s="15"/>
      <c r="R39" s="19"/>
      <c r="S39" s="19"/>
      <c r="T39" s="19"/>
      <c r="U39" s="19"/>
      <c r="V39" s="19"/>
      <c r="W39" s="19"/>
      <c r="X39" s="19"/>
      <c r="Y39" s="15"/>
      <c r="Z39" s="15"/>
      <c r="AA39" s="15"/>
      <c r="AB39" s="15"/>
      <c r="AC39" s="15">
        <v>3000</v>
      </c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>
        <v>3000</v>
      </c>
      <c r="AQ39" s="15"/>
      <c r="AR39" s="15"/>
      <c r="AS39" s="15"/>
      <c r="AT39" s="15"/>
      <c r="AU39" s="15"/>
      <c r="AV39" s="15"/>
      <c r="AW39" s="15"/>
      <c r="AX39" s="15">
        <v>23300</v>
      </c>
      <c r="AY39" s="15"/>
      <c r="AZ39" s="15">
        <v>4700</v>
      </c>
      <c r="BA39" s="15"/>
      <c r="BB39" s="15"/>
      <c r="BC39" s="15"/>
      <c r="BD39" s="15"/>
      <c r="BE39" s="15"/>
      <c r="BF39" s="15">
        <v>5000</v>
      </c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9"/>
    </row>
    <row r="40" spans="1:84" s="16" customFormat="1" x14ac:dyDescent="0.25">
      <c r="A40" s="59" t="s">
        <v>45</v>
      </c>
      <c r="B40" s="92">
        <f t="shared" si="14"/>
        <v>219800</v>
      </c>
      <c r="C40" s="90">
        <f>+'Cheltuieli Administrative'!B50</f>
        <v>93200</v>
      </c>
      <c r="D40" s="52">
        <f>SUM(F40:CF40)</f>
        <v>126600</v>
      </c>
      <c r="F40" s="68"/>
      <c r="G40" s="15"/>
      <c r="H40" s="15"/>
      <c r="I40" s="15"/>
      <c r="J40" s="15"/>
      <c r="K40" s="17"/>
      <c r="L40" s="15"/>
      <c r="M40" s="15"/>
      <c r="N40" s="15"/>
      <c r="O40" s="18"/>
      <c r="P40" s="15"/>
      <c r="Q40" s="15"/>
      <c r="R40" s="19"/>
      <c r="S40" s="19"/>
      <c r="T40" s="19"/>
      <c r="U40" s="19"/>
      <c r="V40" s="19"/>
      <c r="W40" s="19"/>
      <c r="X40" s="19"/>
      <c r="Y40" s="15"/>
      <c r="Z40" s="15"/>
      <c r="AA40" s="15"/>
      <c r="AB40" s="15"/>
      <c r="AC40" s="15">
        <v>11000</v>
      </c>
      <c r="AD40" s="15"/>
      <c r="AE40" s="15">
        <v>4700</v>
      </c>
      <c r="AF40" s="15"/>
      <c r="AG40" s="15"/>
      <c r="AH40" s="15"/>
      <c r="AI40" s="15"/>
      <c r="AJ40" s="15"/>
      <c r="AK40" s="15"/>
      <c r="AL40" s="15"/>
      <c r="AM40" s="15">
        <v>10000</v>
      </c>
      <c r="AN40" s="15"/>
      <c r="AO40" s="15"/>
      <c r="AP40" s="15"/>
      <c r="AQ40" s="15"/>
      <c r="AR40" s="15">
        <v>23300</v>
      </c>
      <c r="AS40" s="15"/>
      <c r="AT40" s="15"/>
      <c r="AU40" s="15"/>
      <c r="AV40" s="15"/>
      <c r="AW40" s="15"/>
      <c r="AX40" s="15">
        <v>46600</v>
      </c>
      <c r="AY40" s="15"/>
      <c r="AZ40" s="15">
        <v>14000</v>
      </c>
      <c r="BA40" s="15"/>
      <c r="BB40" s="15"/>
      <c r="BC40" s="15"/>
      <c r="BD40" s="15"/>
      <c r="BE40" s="15"/>
      <c r="BF40" s="15">
        <v>10000</v>
      </c>
      <c r="BG40" s="15">
        <v>1000</v>
      </c>
      <c r="BH40" s="15"/>
      <c r="BI40" s="15"/>
      <c r="BJ40" s="15">
        <v>6000</v>
      </c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9"/>
    </row>
    <row r="41" spans="1:84" s="16" customFormat="1" ht="16.5" customHeight="1" x14ac:dyDescent="0.25">
      <c r="A41" s="59" t="s">
        <v>46</v>
      </c>
      <c r="B41" s="92">
        <f>+C41+D41</f>
        <v>1112587</v>
      </c>
      <c r="C41" s="90">
        <f>+'Cheltuieli Administrative'!B51</f>
        <v>0</v>
      </c>
      <c r="D41" s="52">
        <f>SUM(F41:CF41)</f>
        <v>1112587</v>
      </c>
      <c r="F41" s="68"/>
      <c r="G41" s="15">
        <v>23300</v>
      </c>
      <c r="H41" s="15">
        <v>14400</v>
      </c>
      <c r="I41" s="15"/>
      <c r="J41" s="15">
        <v>18460</v>
      </c>
      <c r="K41" s="37"/>
      <c r="L41" s="38">
        <v>9600</v>
      </c>
      <c r="M41" s="38">
        <v>9600</v>
      </c>
      <c r="N41" s="38">
        <v>17000</v>
      </c>
      <c r="O41" s="39"/>
      <c r="P41" s="15"/>
      <c r="Q41" s="15">
        <v>10520</v>
      </c>
      <c r="R41" s="19">
        <v>5920</v>
      </c>
      <c r="S41" s="19">
        <v>9320</v>
      </c>
      <c r="T41" s="19">
        <v>9320</v>
      </c>
      <c r="U41" s="19"/>
      <c r="V41" s="19">
        <v>4660</v>
      </c>
      <c r="W41" s="19">
        <v>9600</v>
      </c>
      <c r="X41" s="19">
        <v>20006</v>
      </c>
      <c r="Y41" s="15">
        <v>25672</v>
      </c>
      <c r="Z41" s="15">
        <v>9600</v>
      </c>
      <c r="AA41" s="15">
        <v>100000</v>
      </c>
      <c r="AB41" s="15">
        <v>10000</v>
      </c>
      <c r="AC41" s="15">
        <v>23000</v>
      </c>
      <c r="AD41" s="15">
        <v>25000</v>
      </c>
      <c r="AE41" s="15"/>
      <c r="AF41" s="15">
        <v>20000</v>
      </c>
      <c r="AG41" s="15"/>
      <c r="AH41" s="15">
        <v>7200</v>
      </c>
      <c r="AI41" s="15"/>
      <c r="AJ41" s="15">
        <v>7200</v>
      </c>
      <c r="AK41" s="15">
        <v>5000</v>
      </c>
      <c r="AL41" s="15">
        <v>5000</v>
      </c>
      <c r="AM41" s="15">
        <v>22000</v>
      </c>
      <c r="AN41" s="15">
        <v>20000</v>
      </c>
      <c r="AO41" s="15">
        <v>25000</v>
      </c>
      <c r="AP41" s="15">
        <v>20000</v>
      </c>
      <c r="AQ41" s="15"/>
      <c r="AR41" s="15"/>
      <c r="AS41" s="15">
        <v>9000</v>
      </c>
      <c r="AT41" s="15">
        <v>28750</v>
      </c>
      <c r="AU41" s="15">
        <v>18640</v>
      </c>
      <c r="AV41" s="15">
        <v>28500</v>
      </c>
      <c r="AW41" s="15">
        <v>18600</v>
      </c>
      <c r="AX41" s="15">
        <v>100000</v>
      </c>
      <c r="AY41" s="15">
        <v>40000</v>
      </c>
      <c r="AZ41" s="15">
        <v>71455</v>
      </c>
      <c r="BA41" s="15">
        <v>40000</v>
      </c>
      <c r="BB41" s="15">
        <v>19320</v>
      </c>
      <c r="BC41" s="15">
        <v>19320</v>
      </c>
      <c r="BD41" s="15">
        <v>15000</v>
      </c>
      <c r="BE41" s="15">
        <v>10000</v>
      </c>
      <c r="BF41" s="15">
        <v>14000</v>
      </c>
      <c r="BG41" s="15">
        <v>14000</v>
      </c>
      <c r="BH41" s="15">
        <v>9320</v>
      </c>
      <c r="BI41" s="15"/>
      <c r="BJ41" s="15">
        <v>10000</v>
      </c>
      <c r="BK41" s="15">
        <v>10000</v>
      </c>
      <c r="BL41" s="15">
        <v>10000</v>
      </c>
      <c r="BM41" s="15"/>
      <c r="BN41" s="15">
        <v>10000</v>
      </c>
      <c r="BO41" s="15">
        <v>5000</v>
      </c>
      <c r="BP41" s="15">
        <v>10000</v>
      </c>
      <c r="BQ41" s="15">
        <v>10000</v>
      </c>
      <c r="BR41" s="15">
        <v>10000</v>
      </c>
      <c r="BS41" s="15">
        <v>5000</v>
      </c>
      <c r="BT41" s="15">
        <v>10000</v>
      </c>
      <c r="BU41" s="15">
        <v>10000</v>
      </c>
      <c r="BV41" s="15">
        <v>5000</v>
      </c>
      <c r="BW41" s="15">
        <v>5000</v>
      </c>
      <c r="BX41" s="15">
        <v>8304</v>
      </c>
      <c r="BY41" s="15">
        <v>10000</v>
      </c>
      <c r="BZ41" s="15">
        <v>5000</v>
      </c>
      <c r="CA41" s="15">
        <v>5000</v>
      </c>
      <c r="CB41" s="15"/>
      <c r="CC41" s="15">
        <v>7000</v>
      </c>
      <c r="CD41" s="15">
        <v>10000</v>
      </c>
      <c r="CE41" s="15">
        <v>10000</v>
      </c>
      <c r="CF41" s="19">
        <v>5000</v>
      </c>
    </row>
    <row r="42" spans="1:84" ht="31.5" customHeight="1" x14ac:dyDescent="0.25">
      <c r="A42" s="57" t="s">
        <v>48</v>
      </c>
      <c r="B42" s="49">
        <f t="shared" ref="B42:C42" si="18">SUM(B43)</f>
        <v>0</v>
      </c>
      <c r="C42" s="49">
        <f t="shared" si="18"/>
        <v>0</v>
      </c>
      <c r="D42" s="49">
        <f>SUM(D43)</f>
        <v>76380</v>
      </c>
      <c r="E42" s="49">
        <f t="shared" ref="E42:BN42" si="19">SUM(E43)</f>
        <v>0</v>
      </c>
      <c r="F42" s="49">
        <f t="shared" si="19"/>
        <v>0</v>
      </c>
      <c r="G42" s="49">
        <f t="shared" si="19"/>
        <v>0</v>
      </c>
      <c r="H42" s="49">
        <f t="shared" si="19"/>
        <v>0</v>
      </c>
      <c r="I42" s="49">
        <f t="shared" si="19"/>
        <v>0</v>
      </c>
      <c r="J42" s="49">
        <f t="shared" si="19"/>
        <v>0</v>
      </c>
      <c r="K42" s="49">
        <f t="shared" si="19"/>
        <v>0</v>
      </c>
      <c r="L42" s="49">
        <f t="shared" si="19"/>
        <v>0</v>
      </c>
      <c r="M42" s="49">
        <f t="shared" si="19"/>
        <v>0</v>
      </c>
      <c r="N42" s="49">
        <f t="shared" si="19"/>
        <v>0</v>
      </c>
      <c r="O42" s="49">
        <f t="shared" si="19"/>
        <v>0</v>
      </c>
      <c r="P42" s="49">
        <f t="shared" si="19"/>
        <v>0</v>
      </c>
      <c r="Q42" s="49">
        <f t="shared" si="19"/>
        <v>1200</v>
      </c>
      <c r="R42" s="49">
        <f t="shared" si="19"/>
        <v>0</v>
      </c>
      <c r="S42" s="49">
        <f t="shared" si="19"/>
        <v>0</v>
      </c>
      <c r="T42" s="49">
        <f t="shared" si="19"/>
        <v>0</v>
      </c>
      <c r="U42" s="49">
        <f t="shared" si="19"/>
        <v>0</v>
      </c>
      <c r="V42" s="49">
        <f t="shared" si="19"/>
        <v>0</v>
      </c>
      <c r="W42" s="49">
        <f t="shared" si="19"/>
        <v>0</v>
      </c>
      <c r="X42" s="49">
        <f t="shared" si="19"/>
        <v>0</v>
      </c>
      <c r="Y42" s="49">
        <f t="shared" si="19"/>
        <v>0</v>
      </c>
      <c r="Z42" s="49">
        <f t="shared" si="19"/>
        <v>0</v>
      </c>
      <c r="AA42" s="49">
        <f t="shared" si="19"/>
        <v>0</v>
      </c>
      <c r="AB42" s="49">
        <f t="shared" si="19"/>
        <v>0</v>
      </c>
      <c r="AC42" s="49">
        <f t="shared" si="19"/>
        <v>8000</v>
      </c>
      <c r="AD42" s="49">
        <f t="shared" si="19"/>
        <v>0</v>
      </c>
      <c r="AE42" s="49">
        <f t="shared" si="19"/>
        <v>0</v>
      </c>
      <c r="AF42" s="49">
        <f t="shared" si="19"/>
        <v>0</v>
      </c>
      <c r="AG42" s="49">
        <f t="shared" si="19"/>
        <v>0</v>
      </c>
      <c r="AH42" s="49">
        <f t="shared" si="19"/>
        <v>0</v>
      </c>
      <c r="AI42" s="49">
        <f t="shared" si="19"/>
        <v>0</v>
      </c>
      <c r="AJ42" s="49">
        <f t="shared" si="19"/>
        <v>0</v>
      </c>
      <c r="AK42" s="49">
        <f t="shared" si="19"/>
        <v>0</v>
      </c>
      <c r="AL42" s="49">
        <f t="shared" si="19"/>
        <v>0</v>
      </c>
      <c r="AM42" s="49">
        <f t="shared" si="19"/>
        <v>5000</v>
      </c>
      <c r="AN42" s="49">
        <f t="shared" si="19"/>
        <v>0</v>
      </c>
      <c r="AO42" s="49">
        <f t="shared" si="19"/>
        <v>0</v>
      </c>
      <c r="AP42" s="49">
        <f t="shared" si="19"/>
        <v>0</v>
      </c>
      <c r="AQ42" s="49">
        <f t="shared" si="19"/>
        <v>0</v>
      </c>
      <c r="AR42" s="49">
        <f t="shared" si="19"/>
        <v>0</v>
      </c>
      <c r="AS42" s="49">
        <f t="shared" si="19"/>
        <v>0</v>
      </c>
      <c r="AT42" s="49">
        <f t="shared" si="19"/>
        <v>0</v>
      </c>
      <c r="AU42" s="49">
        <f t="shared" si="19"/>
        <v>0</v>
      </c>
      <c r="AV42" s="49">
        <f t="shared" si="19"/>
        <v>0</v>
      </c>
      <c r="AW42" s="49">
        <f t="shared" si="19"/>
        <v>0</v>
      </c>
      <c r="AX42" s="49">
        <f t="shared" si="19"/>
        <v>0</v>
      </c>
      <c r="AY42" s="49">
        <f t="shared" si="19"/>
        <v>0</v>
      </c>
      <c r="AZ42" s="49">
        <f t="shared" si="19"/>
        <v>28000</v>
      </c>
      <c r="BA42" s="49">
        <f t="shared" si="19"/>
        <v>0</v>
      </c>
      <c r="BB42" s="49">
        <f t="shared" si="19"/>
        <v>0</v>
      </c>
      <c r="BC42" s="49">
        <f t="shared" si="19"/>
        <v>0</v>
      </c>
      <c r="BD42" s="49">
        <f t="shared" si="19"/>
        <v>0</v>
      </c>
      <c r="BE42" s="49">
        <f t="shared" si="19"/>
        <v>0</v>
      </c>
      <c r="BF42" s="49">
        <f t="shared" si="19"/>
        <v>0</v>
      </c>
      <c r="BG42" s="49">
        <f t="shared" si="19"/>
        <v>2500</v>
      </c>
      <c r="BH42" s="49">
        <f t="shared" si="19"/>
        <v>0</v>
      </c>
      <c r="BI42" s="49">
        <f t="shared" si="19"/>
        <v>0</v>
      </c>
      <c r="BJ42" s="49">
        <f t="shared" si="19"/>
        <v>0</v>
      </c>
      <c r="BK42" s="49">
        <f t="shared" si="19"/>
        <v>0</v>
      </c>
      <c r="BL42" s="49">
        <f t="shared" si="19"/>
        <v>0</v>
      </c>
      <c r="BM42" s="49">
        <f t="shared" si="19"/>
        <v>0</v>
      </c>
      <c r="BN42" s="49">
        <f t="shared" si="19"/>
        <v>0</v>
      </c>
    </row>
    <row r="43" spans="1:84" ht="17.25" customHeight="1" x14ac:dyDescent="0.25">
      <c r="A43" s="59" t="s">
        <v>47</v>
      </c>
      <c r="B43" s="50"/>
      <c r="C43" s="5"/>
      <c r="D43" s="50">
        <f>SUM(F43:CF43)</f>
        <v>76380</v>
      </c>
      <c r="F43" s="65"/>
      <c r="K43" s="34"/>
      <c r="L43" s="35"/>
      <c r="M43" s="35"/>
      <c r="N43" s="35"/>
      <c r="O43" s="36"/>
      <c r="Q43" s="4">
        <v>1200</v>
      </c>
      <c r="R43" s="12"/>
      <c r="S43" s="12"/>
      <c r="T43" s="12"/>
      <c r="U43" s="12"/>
      <c r="V43" s="12"/>
      <c r="W43" s="12"/>
      <c r="X43" s="12"/>
      <c r="AC43" s="4">
        <v>8000</v>
      </c>
      <c r="AM43" s="4">
        <v>5000</v>
      </c>
      <c r="AZ43" s="4">
        <v>28000</v>
      </c>
      <c r="BG43" s="4">
        <v>2500</v>
      </c>
      <c r="BJ43" s="4"/>
      <c r="BO43" s="4"/>
      <c r="BP43" s="4"/>
      <c r="BQ43" s="4"/>
      <c r="BR43" s="4"/>
      <c r="BS43" s="4"/>
      <c r="BT43" s="4"/>
      <c r="BU43" s="4">
        <v>31680</v>
      </c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12"/>
    </row>
    <row r="44" spans="1:84" ht="31.5" customHeight="1" x14ac:dyDescent="0.25">
      <c r="A44" s="57" t="s">
        <v>49</v>
      </c>
      <c r="B44" s="49">
        <f t="shared" ref="B44:C44" si="20">SUM(B45)</f>
        <v>42000</v>
      </c>
      <c r="C44" s="49">
        <f t="shared" si="20"/>
        <v>0</v>
      </c>
      <c r="D44" s="49">
        <f>SUM(D45)</f>
        <v>42000</v>
      </c>
      <c r="E44" s="49">
        <f t="shared" ref="E44:BN44" si="21">SUM(E45)</f>
        <v>0</v>
      </c>
      <c r="F44" s="49">
        <f t="shared" si="21"/>
        <v>0</v>
      </c>
      <c r="G44" s="49">
        <f t="shared" si="21"/>
        <v>0</v>
      </c>
      <c r="H44" s="49">
        <f t="shared" si="21"/>
        <v>0</v>
      </c>
      <c r="I44" s="49">
        <f t="shared" si="21"/>
        <v>0</v>
      </c>
      <c r="J44" s="49">
        <f t="shared" si="21"/>
        <v>0</v>
      </c>
      <c r="K44" s="49">
        <f t="shared" si="21"/>
        <v>0</v>
      </c>
      <c r="L44" s="49">
        <f t="shared" si="21"/>
        <v>0</v>
      </c>
      <c r="M44" s="49">
        <f t="shared" si="21"/>
        <v>0</v>
      </c>
      <c r="N44" s="49">
        <f t="shared" si="21"/>
        <v>0</v>
      </c>
      <c r="O44" s="49">
        <f t="shared" si="21"/>
        <v>0</v>
      </c>
      <c r="P44" s="49">
        <f t="shared" si="21"/>
        <v>0</v>
      </c>
      <c r="Q44" s="49">
        <f t="shared" si="21"/>
        <v>0</v>
      </c>
      <c r="R44" s="49">
        <f t="shared" si="21"/>
        <v>0</v>
      </c>
      <c r="S44" s="49">
        <f t="shared" si="21"/>
        <v>0</v>
      </c>
      <c r="T44" s="49">
        <f t="shared" si="21"/>
        <v>0</v>
      </c>
      <c r="U44" s="49">
        <f t="shared" si="21"/>
        <v>0</v>
      </c>
      <c r="V44" s="49">
        <f t="shared" si="21"/>
        <v>0</v>
      </c>
      <c r="W44" s="49">
        <f t="shared" si="21"/>
        <v>0</v>
      </c>
      <c r="X44" s="49">
        <f t="shared" si="21"/>
        <v>0</v>
      </c>
      <c r="Y44" s="49">
        <f t="shared" si="21"/>
        <v>0</v>
      </c>
      <c r="Z44" s="49">
        <f t="shared" si="21"/>
        <v>0</v>
      </c>
      <c r="AA44" s="49">
        <f t="shared" si="21"/>
        <v>0</v>
      </c>
      <c r="AB44" s="49">
        <f t="shared" si="21"/>
        <v>0</v>
      </c>
      <c r="AC44" s="49">
        <f t="shared" si="21"/>
        <v>0</v>
      </c>
      <c r="AD44" s="49">
        <f t="shared" si="21"/>
        <v>0</v>
      </c>
      <c r="AE44" s="49">
        <f t="shared" si="21"/>
        <v>0</v>
      </c>
      <c r="AF44" s="49">
        <f t="shared" si="21"/>
        <v>0</v>
      </c>
      <c r="AG44" s="49">
        <f t="shared" si="21"/>
        <v>0</v>
      </c>
      <c r="AH44" s="49">
        <f t="shared" si="21"/>
        <v>0</v>
      </c>
      <c r="AI44" s="49">
        <f t="shared" si="21"/>
        <v>0</v>
      </c>
      <c r="AJ44" s="49">
        <f t="shared" si="21"/>
        <v>0</v>
      </c>
      <c r="AK44" s="49">
        <f t="shared" si="21"/>
        <v>0</v>
      </c>
      <c r="AL44" s="49">
        <f t="shared" si="21"/>
        <v>0</v>
      </c>
      <c r="AM44" s="49">
        <f t="shared" si="21"/>
        <v>0</v>
      </c>
      <c r="AN44" s="49">
        <f t="shared" si="21"/>
        <v>0</v>
      </c>
      <c r="AO44" s="49">
        <f t="shared" si="21"/>
        <v>0</v>
      </c>
      <c r="AP44" s="49">
        <f t="shared" si="21"/>
        <v>42000</v>
      </c>
      <c r="AQ44" s="49">
        <f t="shared" si="21"/>
        <v>0</v>
      </c>
      <c r="AR44" s="49">
        <f t="shared" si="21"/>
        <v>0</v>
      </c>
      <c r="AS44" s="49">
        <f t="shared" si="21"/>
        <v>0</v>
      </c>
      <c r="AT44" s="49">
        <f t="shared" si="21"/>
        <v>0</v>
      </c>
      <c r="AU44" s="49">
        <f t="shared" si="21"/>
        <v>0</v>
      </c>
      <c r="AV44" s="49">
        <f t="shared" si="21"/>
        <v>0</v>
      </c>
      <c r="AW44" s="49">
        <f t="shared" si="21"/>
        <v>0</v>
      </c>
      <c r="AX44" s="49">
        <f t="shared" si="21"/>
        <v>0</v>
      </c>
      <c r="AY44" s="49">
        <f t="shared" si="21"/>
        <v>0</v>
      </c>
      <c r="AZ44" s="49">
        <f t="shared" si="21"/>
        <v>0</v>
      </c>
      <c r="BA44" s="49">
        <f t="shared" si="21"/>
        <v>0</v>
      </c>
      <c r="BB44" s="49">
        <f t="shared" si="21"/>
        <v>0</v>
      </c>
      <c r="BC44" s="49">
        <f t="shared" si="21"/>
        <v>0</v>
      </c>
      <c r="BD44" s="49">
        <f t="shared" si="21"/>
        <v>0</v>
      </c>
      <c r="BE44" s="49">
        <f t="shared" si="21"/>
        <v>0</v>
      </c>
      <c r="BF44" s="49">
        <f t="shared" si="21"/>
        <v>0</v>
      </c>
      <c r="BG44" s="49">
        <f t="shared" si="21"/>
        <v>0</v>
      </c>
      <c r="BH44" s="49">
        <f t="shared" si="21"/>
        <v>0</v>
      </c>
      <c r="BI44" s="49">
        <f t="shared" si="21"/>
        <v>0</v>
      </c>
      <c r="BJ44" s="49">
        <f t="shared" si="21"/>
        <v>0</v>
      </c>
      <c r="BK44" s="49">
        <f t="shared" si="21"/>
        <v>0</v>
      </c>
      <c r="BL44" s="49">
        <f t="shared" si="21"/>
        <v>0</v>
      </c>
      <c r="BM44" s="49">
        <f t="shared" si="21"/>
        <v>0</v>
      </c>
      <c r="BN44" s="49">
        <f t="shared" si="21"/>
        <v>0</v>
      </c>
    </row>
    <row r="45" spans="1:84" ht="17.25" customHeight="1" x14ac:dyDescent="0.25">
      <c r="A45" s="59" t="s">
        <v>50</v>
      </c>
      <c r="B45" s="92">
        <f>+C45+D45</f>
        <v>42000</v>
      </c>
      <c r="C45" s="90">
        <f>+'Cheltuieli Administrative'!B55</f>
        <v>0</v>
      </c>
      <c r="D45" s="50">
        <f>SUM(F45:CF45)</f>
        <v>42000</v>
      </c>
      <c r="F45" s="65"/>
      <c r="K45" s="34"/>
      <c r="L45" s="35"/>
      <c r="M45" s="35"/>
      <c r="N45" s="35"/>
      <c r="O45" s="36"/>
      <c r="R45" s="12"/>
      <c r="S45" s="12"/>
      <c r="T45" s="12"/>
      <c r="U45" s="12"/>
      <c r="V45" s="12"/>
      <c r="W45" s="12"/>
      <c r="X45" s="12"/>
      <c r="AP45" s="4">
        <v>42000</v>
      </c>
      <c r="BJ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12"/>
    </row>
    <row r="46" spans="1:84" ht="39.75" customHeight="1" x14ac:dyDescent="0.25">
      <c r="A46" s="57" t="s">
        <v>119</v>
      </c>
      <c r="B46" s="49">
        <f t="shared" ref="B46:C46" si="22">SUM(B47)</f>
        <v>1495500</v>
      </c>
      <c r="C46" s="49">
        <f t="shared" si="22"/>
        <v>1495500</v>
      </c>
      <c r="D46" s="49">
        <f>SUM(D47)</f>
        <v>0</v>
      </c>
      <c r="E46" s="49">
        <f t="shared" ref="E46:BN46" si="23">SUM(E47)</f>
        <v>0</v>
      </c>
      <c r="F46" s="49">
        <f t="shared" si="23"/>
        <v>0</v>
      </c>
      <c r="G46" s="49">
        <f t="shared" si="23"/>
        <v>0</v>
      </c>
      <c r="H46" s="49">
        <f t="shared" si="23"/>
        <v>0</v>
      </c>
      <c r="I46" s="49">
        <f t="shared" si="23"/>
        <v>0</v>
      </c>
      <c r="J46" s="49">
        <f t="shared" si="23"/>
        <v>0</v>
      </c>
      <c r="K46" s="49">
        <f t="shared" si="23"/>
        <v>0</v>
      </c>
      <c r="L46" s="49">
        <f t="shared" si="23"/>
        <v>0</v>
      </c>
      <c r="M46" s="49">
        <f t="shared" si="23"/>
        <v>0</v>
      </c>
      <c r="N46" s="49">
        <f t="shared" si="23"/>
        <v>0</v>
      </c>
      <c r="O46" s="49">
        <f t="shared" si="23"/>
        <v>0</v>
      </c>
      <c r="P46" s="49">
        <f t="shared" si="23"/>
        <v>0</v>
      </c>
      <c r="Q46" s="49">
        <f t="shared" si="23"/>
        <v>0</v>
      </c>
      <c r="R46" s="49">
        <f t="shared" si="23"/>
        <v>0</v>
      </c>
      <c r="S46" s="49">
        <f t="shared" si="23"/>
        <v>0</v>
      </c>
      <c r="T46" s="49">
        <f t="shared" si="23"/>
        <v>0</v>
      </c>
      <c r="U46" s="49">
        <f t="shared" si="23"/>
        <v>0</v>
      </c>
      <c r="V46" s="49">
        <f t="shared" si="23"/>
        <v>0</v>
      </c>
      <c r="W46" s="49">
        <f t="shared" si="23"/>
        <v>0</v>
      </c>
      <c r="X46" s="49">
        <f t="shared" si="23"/>
        <v>0</v>
      </c>
      <c r="Y46" s="49">
        <f t="shared" si="23"/>
        <v>0</v>
      </c>
      <c r="Z46" s="49">
        <f t="shared" si="23"/>
        <v>0</v>
      </c>
      <c r="AA46" s="49">
        <f t="shared" si="23"/>
        <v>0</v>
      </c>
      <c r="AB46" s="49">
        <f t="shared" si="23"/>
        <v>0</v>
      </c>
      <c r="AC46" s="49">
        <f t="shared" si="23"/>
        <v>0</v>
      </c>
      <c r="AD46" s="49">
        <f t="shared" si="23"/>
        <v>0</v>
      </c>
      <c r="AE46" s="49">
        <f t="shared" si="23"/>
        <v>0</v>
      </c>
      <c r="AF46" s="49">
        <f t="shared" si="23"/>
        <v>0</v>
      </c>
      <c r="AG46" s="49">
        <f t="shared" si="23"/>
        <v>0</v>
      </c>
      <c r="AH46" s="49">
        <f t="shared" si="23"/>
        <v>0</v>
      </c>
      <c r="AI46" s="49">
        <f t="shared" si="23"/>
        <v>0</v>
      </c>
      <c r="AJ46" s="49">
        <f t="shared" si="23"/>
        <v>0</v>
      </c>
      <c r="AK46" s="49">
        <f t="shared" si="23"/>
        <v>0</v>
      </c>
      <c r="AL46" s="49">
        <f t="shared" si="23"/>
        <v>0</v>
      </c>
      <c r="AM46" s="49">
        <f t="shared" si="23"/>
        <v>0</v>
      </c>
      <c r="AN46" s="49">
        <f t="shared" si="23"/>
        <v>0</v>
      </c>
      <c r="AO46" s="49">
        <f t="shared" si="23"/>
        <v>0</v>
      </c>
      <c r="AP46" s="49">
        <f t="shared" si="23"/>
        <v>0</v>
      </c>
      <c r="AQ46" s="49">
        <f t="shared" si="23"/>
        <v>0</v>
      </c>
      <c r="AR46" s="49">
        <f t="shared" si="23"/>
        <v>0</v>
      </c>
      <c r="AS46" s="49">
        <f t="shared" si="23"/>
        <v>0</v>
      </c>
      <c r="AT46" s="49">
        <f t="shared" si="23"/>
        <v>0</v>
      </c>
      <c r="AU46" s="49">
        <f t="shared" si="23"/>
        <v>0</v>
      </c>
      <c r="AV46" s="49">
        <f t="shared" si="23"/>
        <v>0</v>
      </c>
      <c r="AW46" s="49">
        <f t="shared" si="23"/>
        <v>0</v>
      </c>
      <c r="AX46" s="49">
        <f t="shared" si="23"/>
        <v>0</v>
      </c>
      <c r="AY46" s="49">
        <f t="shared" si="23"/>
        <v>0</v>
      </c>
      <c r="AZ46" s="49">
        <f t="shared" si="23"/>
        <v>0</v>
      </c>
      <c r="BA46" s="49">
        <f t="shared" si="23"/>
        <v>0</v>
      </c>
      <c r="BB46" s="49">
        <f t="shared" si="23"/>
        <v>0</v>
      </c>
      <c r="BC46" s="49">
        <f t="shared" si="23"/>
        <v>0</v>
      </c>
      <c r="BD46" s="49">
        <f t="shared" si="23"/>
        <v>0</v>
      </c>
      <c r="BE46" s="49">
        <f t="shared" si="23"/>
        <v>0</v>
      </c>
      <c r="BF46" s="49">
        <f t="shared" si="23"/>
        <v>0</v>
      </c>
      <c r="BG46" s="49">
        <f t="shared" si="23"/>
        <v>0</v>
      </c>
      <c r="BH46" s="49">
        <f t="shared" si="23"/>
        <v>0</v>
      </c>
      <c r="BI46" s="49">
        <f t="shared" si="23"/>
        <v>0</v>
      </c>
      <c r="BJ46" s="49">
        <f t="shared" si="23"/>
        <v>0</v>
      </c>
      <c r="BK46" s="49">
        <f t="shared" si="23"/>
        <v>0</v>
      </c>
      <c r="BL46" s="49">
        <f t="shared" si="23"/>
        <v>0</v>
      </c>
      <c r="BM46" s="49">
        <f t="shared" si="23"/>
        <v>0</v>
      </c>
      <c r="BN46" s="49">
        <f t="shared" si="23"/>
        <v>0</v>
      </c>
    </row>
    <row r="47" spans="1:84" ht="17.25" customHeight="1" x14ac:dyDescent="0.25">
      <c r="A47" s="59" t="s">
        <v>51</v>
      </c>
      <c r="B47" s="92">
        <f>+C47+D47</f>
        <v>1495500</v>
      </c>
      <c r="C47" s="90">
        <f>+'Cheltuieli Administrative'!B57</f>
        <v>1495500</v>
      </c>
      <c r="D47" s="52">
        <f>SUM(F47:BN47)</f>
        <v>0</v>
      </c>
      <c r="F47" s="65"/>
      <c r="K47" s="34"/>
      <c r="L47" s="35"/>
      <c r="M47" s="35"/>
      <c r="N47" s="35"/>
      <c r="O47" s="36"/>
      <c r="R47" s="12"/>
      <c r="S47" s="12"/>
      <c r="T47" s="12"/>
      <c r="U47" s="12"/>
      <c r="V47" s="12"/>
      <c r="W47" s="12"/>
      <c r="X47" s="12"/>
      <c r="BN47" s="66"/>
    </row>
    <row r="48" spans="1:84" ht="40.5" customHeight="1" x14ac:dyDescent="0.25">
      <c r="A48" s="57" t="s">
        <v>120</v>
      </c>
      <c r="B48" s="49">
        <f t="shared" ref="B48:C48" si="24">SUM(B49:B50)</f>
        <v>0</v>
      </c>
      <c r="C48" s="49">
        <f t="shared" si="24"/>
        <v>0</v>
      </c>
      <c r="D48" s="49">
        <f>SUM(D49:D50)</f>
        <v>0</v>
      </c>
      <c r="E48" s="49">
        <f t="shared" ref="E48:BN48" si="25">SUM(E49:E50)</f>
        <v>0</v>
      </c>
      <c r="F48" s="49">
        <f t="shared" si="25"/>
        <v>0</v>
      </c>
      <c r="G48" s="49">
        <f t="shared" si="25"/>
        <v>0</v>
      </c>
      <c r="H48" s="49">
        <f t="shared" si="25"/>
        <v>0</v>
      </c>
      <c r="I48" s="49">
        <f t="shared" si="25"/>
        <v>0</v>
      </c>
      <c r="J48" s="49">
        <f t="shared" si="25"/>
        <v>0</v>
      </c>
      <c r="K48" s="49">
        <f t="shared" si="25"/>
        <v>0</v>
      </c>
      <c r="L48" s="49">
        <f t="shared" si="25"/>
        <v>0</v>
      </c>
      <c r="M48" s="49">
        <f t="shared" si="25"/>
        <v>0</v>
      </c>
      <c r="N48" s="49">
        <f t="shared" si="25"/>
        <v>0</v>
      </c>
      <c r="O48" s="49">
        <f t="shared" si="25"/>
        <v>0</v>
      </c>
      <c r="P48" s="49">
        <f t="shared" si="25"/>
        <v>0</v>
      </c>
      <c r="Q48" s="49">
        <f t="shared" si="25"/>
        <v>0</v>
      </c>
      <c r="R48" s="49">
        <f t="shared" si="25"/>
        <v>0</v>
      </c>
      <c r="S48" s="49">
        <f t="shared" si="25"/>
        <v>0</v>
      </c>
      <c r="T48" s="49">
        <f t="shared" si="25"/>
        <v>0</v>
      </c>
      <c r="U48" s="49">
        <f t="shared" si="25"/>
        <v>0</v>
      </c>
      <c r="V48" s="49">
        <f t="shared" si="25"/>
        <v>0</v>
      </c>
      <c r="W48" s="49">
        <f t="shared" si="25"/>
        <v>0</v>
      </c>
      <c r="X48" s="49">
        <f t="shared" si="25"/>
        <v>0</v>
      </c>
      <c r="Y48" s="49">
        <f t="shared" si="25"/>
        <v>0</v>
      </c>
      <c r="Z48" s="49">
        <f t="shared" si="25"/>
        <v>0</v>
      </c>
      <c r="AA48" s="49">
        <f t="shared" si="25"/>
        <v>0</v>
      </c>
      <c r="AB48" s="49">
        <f t="shared" si="25"/>
        <v>0</v>
      </c>
      <c r="AC48" s="49">
        <f t="shared" si="25"/>
        <v>0</v>
      </c>
      <c r="AD48" s="49">
        <f t="shared" si="25"/>
        <v>0</v>
      </c>
      <c r="AE48" s="49">
        <f t="shared" si="25"/>
        <v>0</v>
      </c>
      <c r="AF48" s="49">
        <f t="shared" si="25"/>
        <v>0</v>
      </c>
      <c r="AG48" s="49">
        <f t="shared" si="25"/>
        <v>0</v>
      </c>
      <c r="AH48" s="49">
        <f t="shared" si="25"/>
        <v>0</v>
      </c>
      <c r="AI48" s="49">
        <f t="shared" si="25"/>
        <v>0</v>
      </c>
      <c r="AJ48" s="49">
        <f t="shared" si="25"/>
        <v>0</v>
      </c>
      <c r="AK48" s="49">
        <f t="shared" si="25"/>
        <v>0</v>
      </c>
      <c r="AL48" s="49">
        <f t="shared" si="25"/>
        <v>0</v>
      </c>
      <c r="AM48" s="49">
        <f t="shared" si="25"/>
        <v>0</v>
      </c>
      <c r="AN48" s="49">
        <f t="shared" si="25"/>
        <v>0</v>
      </c>
      <c r="AO48" s="49">
        <f t="shared" si="25"/>
        <v>0</v>
      </c>
      <c r="AP48" s="49">
        <f t="shared" si="25"/>
        <v>0</v>
      </c>
      <c r="AQ48" s="49">
        <f t="shared" si="25"/>
        <v>0</v>
      </c>
      <c r="AR48" s="49">
        <f t="shared" si="25"/>
        <v>0</v>
      </c>
      <c r="AS48" s="49">
        <f t="shared" si="25"/>
        <v>0</v>
      </c>
      <c r="AT48" s="49">
        <f t="shared" si="25"/>
        <v>0</v>
      </c>
      <c r="AU48" s="49">
        <f t="shared" si="25"/>
        <v>0</v>
      </c>
      <c r="AV48" s="49">
        <f t="shared" si="25"/>
        <v>0</v>
      </c>
      <c r="AW48" s="49">
        <f t="shared" si="25"/>
        <v>0</v>
      </c>
      <c r="AX48" s="49">
        <f t="shared" si="25"/>
        <v>0</v>
      </c>
      <c r="AY48" s="49">
        <f t="shared" si="25"/>
        <v>0</v>
      </c>
      <c r="AZ48" s="49">
        <f t="shared" si="25"/>
        <v>0</v>
      </c>
      <c r="BA48" s="49">
        <f t="shared" si="25"/>
        <v>0</v>
      </c>
      <c r="BB48" s="49">
        <f t="shared" si="25"/>
        <v>0</v>
      </c>
      <c r="BC48" s="49">
        <f t="shared" si="25"/>
        <v>0</v>
      </c>
      <c r="BD48" s="49">
        <f t="shared" si="25"/>
        <v>0</v>
      </c>
      <c r="BE48" s="49">
        <f t="shared" si="25"/>
        <v>0</v>
      </c>
      <c r="BF48" s="49">
        <f t="shared" si="25"/>
        <v>0</v>
      </c>
      <c r="BG48" s="49">
        <f t="shared" si="25"/>
        <v>0</v>
      </c>
      <c r="BH48" s="49">
        <f t="shared" si="25"/>
        <v>0</v>
      </c>
      <c r="BI48" s="49">
        <f t="shared" si="25"/>
        <v>0</v>
      </c>
      <c r="BJ48" s="49">
        <f t="shared" si="25"/>
        <v>0</v>
      </c>
      <c r="BK48" s="49">
        <f t="shared" si="25"/>
        <v>0</v>
      </c>
      <c r="BL48" s="49">
        <f t="shared" si="25"/>
        <v>0</v>
      </c>
      <c r="BM48" s="49">
        <f t="shared" si="25"/>
        <v>0</v>
      </c>
      <c r="BN48" s="49">
        <f t="shared" si="25"/>
        <v>0</v>
      </c>
    </row>
    <row r="49" spans="1:66" ht="17.25" customHeight="1" x14ac:dyDescent="0.25">
      <c r="A49" s="59" t="s">
        <v>52</v>
      </c>
      <c r="B49" s="92">
        <f>+C49+D49</f>
        <v>0</v>
      </c>
      <c r="C49" s="90"/>
      <c r="D49" s="50">
        <f>SUM(F49:BN49)</f>
        <v>0</v>
      </c>
      <c r="F49" s="65"/>
      <c r="K49" s="31"/>
      <c r="L49" s="32"/>
      <c r="M49" s="32"/>
      <c r="N49" s="32"/>
      <c r="O49" s="33"/>
      <c r="R49" s="12"/>
      <c r="S49" s="12"/>
      <c r="T49" s="12"/>
      <c r="U49" s="12"/>
      <c r="V49" s="12"/>
      <c r="W49" s="12"/>
      <c r="X49" s="12"/>
      <c r="BN49" s="66"/>
    </row>
    <row r="50" spans="1:66" ht="16.5" thickBot="1" x14ac:dyDescent="0.3">
      <c r="A50" s="60" t="s">
        <v>53</v>
      </c>
      <c r="B50" s="93">
        <f>+C50+D50</f>
        <v>0</v>
      </c>
      <c r="C50" s="108"/>
      <c r="D50" s="53">
        <f>SUM(F50:BN50)</f>
        <v>0</v>
      </c>
      <c r="E50" s="27"/>
      <c r="F50" s="69"/>
      <c r="G50" s="70"/>
      <c r="H50" s="70"/>
      <c r="I50" s="70"/>
      <c r="J50" s="70"/>
      <c r="K50" s="71"/>
      <c r="L50" s="70"/>
      <c r="M50" s="70"/>
      <c r="N50" s="70"/>
      <c r="O50" s="72"/>
      <c r="P50" s="70"/>
      <c r="Q50" s="70"/>
      <c r="R50" s="73"/>
      <c r="S50" s="86"/>
      <c r="T50" s="86"/>
      <c r="U50" s="86"/>
      <c r="V50" s="86"/>
      <c r="W50" s="86"/>
      <c r="X50" s="86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3"/>
      <c r="BK50" s="70"/>
      <c r="BL50" s="70"/>
      <c r="BM50" s="70"/>
      <c r="BN50" s="74"/>
    </row>
  </sheetData>
  <mergeCells count="20">
    <mergeCell ref="F1:F3"/>
    <mergeCell ref="P1:BJ1"/>
    <mergeCell ref="P2:X2"/>
    <mergeCell ref="Y2:BI2"/>
    <mergeCell ref="G2:G3"/>
    <mergeCell ref="J2:J3"/>
    <mergeCell ref="H2:H3"/>
    <mergeCell ref="K1:O1"/>
    <mergeCell ref="K2:K3"/>
    <mergeCell ref="O2:O3"/>
    <mergeCell ref="G1:J1"/>
    <mergeCell ref="L2:L3"/>
    <mergeCell ref="M2:M3"/>
    <mergeCell ref="I2:I3"/>
    <mergeCell ref="N2:N3"/>
    <mergeCell ref="BN1:BN3"/>
    <mergeCell ref="BK1:BM1"/>
    <mergeCell ref="BK2:BK3"/>
    <mergeCell ref="BL2:BL3"/>
    <mergeCell ref="BM2:BM3"/>
  </mergeCells>
  <pageMargins left="0.95" right="0.2" top="0.25" bottom="0.25" header="0.05" footer="0.05"/>
  <pageSetup paperSize="8" scale="45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3"/>
  <sheetViews>
    <sheetView workbookViewId="0">
      <pane ySplit="3" topLeftCell="A63" activePane="bottomLeft" state="frozen"/>
      <selection pane="bottomLeft" activeCell="A74" sqref="A74"/>
    </sheetView>
  </sheetViews>
  <sheetFormatPr defaultColWidth="8.85546875" defaultRowHeight="15.75" x14ac:dyDescent="0.25"/>
  <cols>
    <col min="1" max="1" width="52" style="1" customWidth="1"/>
    <col min="2" max="2" width="15.7109375" style="4" customWidth="1"/>
    <col min="3" max="3" width="0.140625" style="5" customWidth="1"/>
    <col min="4" max="8" width="8" style="5" customWidth="1"/>
    <col min="9" max="9" width="14.42578125" style="5" customWidth="1"/>
    <col min="10" max="10" width="15.5703125" style="4" customWidth="1"/>
    <col min="11" max="11" width="15.5703125" style="4" hidden="1" customWidth="1"/>
    <col min="12" max="12" width="15.5703125" style="4" customWidth="1"/>
    <col min="13" max="13" width="58.140625" style="4" customWidth="1"/>
    <col min="14" max="16384" width="8.85546875" style="5"/>
  </cols>
  <sheetData>
    <row r="1" spans="1:13" s="7" customFormat="1" ht="42.75" customHeight="1" x14ac:dyDescent="0.25">
      <c r="A1" s="117" t="s">
        <v>173</v>
      </c>
      <c r="B1" s="6"/>
      <c r="C1" s="3"/>
      <c r="D1" s="3"/>
      <c r="E1" s="3"/>
      <c r="F1" s="3"/>
      <c r="G1" s="3"/>
      <c r="H1" s="3"/>
      <c r="I1" s="3"/>
      <c r="J1" s="174"/>
      <c r="K1" s="174"/>
      <c r="L1" s="174"/>
      <c r="M1" s="174"/>
    </row>
    <row r="2" spans="1:13" s="8" customFormat="1" ht="35.25" customHeight="1" thickBot="1" x14ac:dyDescent="0.3">
      <c r="A2" s="80" t="s">
        <v>121</v>
      </c>
      <c r="B2" s="94">
        <v>4.66</v>
      </c>
      <c r="C2" s="2"/>
      <c r="D2" s="2"/>
      <c r="E2" s="2"/>
      <c r="F2" s="2"/>
      <c r="G2" s="2"/>
      <c r="H2" s="2"/>
      <c r="I2" s="2"/>
      <c r="J2" s="150" t="s">
        <v>154</v>
      </c>
      <c r="K2" s="150"/>
      <c r="L2" s="150" t="s">
        <v>153</v>
      </c>
      <c r="M2" s="166" t="s">
        <v>112</v>
      </c>
    </row>
    <row r="3" spans="1:13" s="8" customFormat="1" ht="60.75" customHeight="1" x14ac:dyDescent="0.25">
      <c r="A3" s="76" t="s">
        <v>12</v>
      </c>
      <c r="B3" s="77" t="s">
        <v>132</v>
      </c>
      <c r="C3" s="2"/>
      <c r="D3" s="2" t="s">
        <v>133</v>
      </c>
      <c r="E3" s="2" t="s">
        <v>134</v>
      </c>
      <c r="F3" s="2" t="s">
        <v>137</v>
      </c>
      <c r="G3" s="2" t="s">
        <v>135</v>
      </c>
      <c r="H3" s="2" t="s">
        <v>149</v>
      </c>
      <c r="I3" s="2" t="s">
        <v>150</v>
      </c>
      <c r="J3" s="165"/>
      <c r="K3" s="165"/>
      <c r="L3" s="159"/>
      <c r="M3" s="167"/>
    </row>
    <row r="4" spans="1:13" s="46" customFormat="1" ht="36" customHeight="1" x14ac:dyDescent="0.25">
      <c r="A4" s="54" t="s">
        <v>13</v>
      </c>
      <c r="B4" s="47">
        <f>B5+B6</f>
        <v>3262603.9025210086</v>
      </c>
      <c r="C4" s="45"/>
      <c r="D4" s="45"/>
      <c r="E4" s="45"/>
      <c r="F4" s="45"/>
      <c r="G4" s="45"/>
      <c r="H4" s="45"/>
      <c r="I4" s="45"/>
      <c r="J4" s="61"/>
      <c r="K4" s="61"/>
      <c r="L4" s="61"/>
      <c r="M4" s="61"/>
    </row>
    <row r="5" spans="1:13" s="2" customFormat="1" ht="23.25" customHeight="1" x14ac:dyDescent="0.25">
      <c r="A5" s="55" t="s">
        <v>14</v>
      </c>
      <c r="B5" s="75">
        <f>SUM(J5:M5)</f>
        <v>0</v>
      </c>
      <c r="C5" s="26">
        <v>0.32</v>
      </c>
      <c r="D5" s="26"/>
      <c r="E5" s="26"/>
      <c r="F5" s="26"/>
      <c r="G5" s="26"/>
      <c r="H5" s="26"/>
      <c r="I5" s="26"/>
      <c r="J5" s="62"/>
      <c r="K5" s="62">
        <f>(K9+K20+K21+K24)*J5</f>
        <v>0</v>
      </c>
      <c r="L5" s="62"/>
      <c r="M5" s="62"/>
    </row>
    <row r="6" spans="1:13" s="9" customFormat="1" ht="36" customHeight="1" x14ac:dyDescent="0.25">
      <c r="A6" s="56" t="s">
        <v>15</v>
      </c>
      <c r="B6" s="48">
        <f>(B7+B26+B28+B32+B52+B54+B56+B71)</f>
        <v>3262603.9025210086</v>
      </c>
      <c r="C6" s="23"/>
      <c r="D6" s="23"/>
      <c r="E6" s="23"/>
      <c r="F6" s="23"/>
      <c r="G6" s="23"/>
      <c r="H6" s="23"/>
      <c r="I6" s="23"/>
      <c r="J6" s="24"/>
      <c r="K6" s="24"/>
      <c r="L6" s="24"/>
      <c r="M6" s="24"/>
    </row>
    <row r="7" spans="1:13" ht="31.5" customHeight="1" x14ac:dyDescent="0.25">
      <c r="A7" s="57" t="s">
        <v>128</v>
      </c>
      <c r="B7" s="49">
        <f>SUM(B8:B25)</f>
        <v>1417603.9025210084</v>
      </c>
      <c r="C7" s="49">
        <f>SUM(C8:C25)</f>
        <v>0</v>
      </c>
      <c r="D7" s="49"/>
      <c r="E7" s="49"/>
      <c r="F7" s="49"/>
      <c r="G7" s="49"/>
      <c r="H7" s="49"/>
      <c r="I7" s="49"/>
      <c r="J7" s="49">
        <f>+J9+J15+J20+J21</f>
        <v>781828.30252100842</v>
      </c>
      <c r="K7" s="49">
        <f t="shared" ref="K7" si="0">+K9+K15+K20+K21</f>
        <v>0</v>
      </c>
      <c r="L7" s="49">
        <f>+L9+L15+L20+L21+L25</f>
        <v>635775.6</v>
      </c>
      <c r="M7" s="49"/>
    </row>
    <row r="8" spans="1:13" ht="17.25" customHeight="1" x14ac:dyDescent="0.25">
      <c r="A8" s="58" t="s">
        <v>16</v>
      </c>
      <c r="B8" s="50">
        <f>SUM(J8:M8)</f>
        <v>0</v>
      </c>
    </row>
    <row r="9" spans="1:13" ht="17.25" customHeight="1" x14ac:dyDescent="0.25">
      <c r="A9" s="59" t="s">
        <v>17</v>
      </c>
      <c r="B9" s="50">
        <f>SUM(J9:M9)</f>
        <v>677623.90252100839</v>
      </c>
      <c r="J9" s="4">
        <f>SUM(J10:J13)</f>
        <v>754828.30252100842</v>
      </c>
      <c r="L9" s="4">
        <f>SUM(L10:L13)</f>
        <v>-77204.400000000009</v>
      </c>
    </row>
    <row r="10" spans="1:13" ht="17.25" customHeight="1" x14ac:dyDescent="0.25">
      <c r="A10" s="100" t="s">
        <v>138</v>
      </c>
      <c r="B10" s="101"/>
      <c r="C10" s="102"/>
      <c r="D10" s="102"/>
      <c r="E10" s="102">
        <v>6000</v>
      </c>
      <c r="F10" s="102" t="s">
        <v>136</v>
      </c>
      <c r="G10" s="102">
        <v>1</v>
      </c>
      <c r="H10" s="102"/>
      <c r="I10" s="102"/>
      <c r="J10" s="104"/>
      <c r="K10" s="104"/>
      <c r="L10" s="104">
        <f>+G10*E10*B2</f>
        <v>27960</v>
      </c>
    </row>
    <row r="11" spans="1:13" ht="17.25" customHeight="1" x14ac:dyDescent="0.25">
      <c r="A11" s="100" t="s">
        <v>152</v>
      </c>
      <c r="B11" s="101"/>
      <c r="C11" s="102"/>
      <c r="D11" s="102"/>
      <c r="E11" s="102">
        <v>1500</v>
      </c>
      <c r="F11" s="102" t="s">
        <v>136</v>
      </c>
      <c r="G11" s="102">
        <v>3</v>
      </c>
      <c r="H11" s="102"/>
      <c r="I11" s="102"/>
      <c r="J11" s="104">
        <f>9000*12/1.19</f>
        <v>90756.302521008402</v>
      </c>
      <c r="K11" s="104"/>
      <c r="L11" s="104">
        <f>+G11*E11*B2</f>
        <v>20970</v>
      </c>
    </row>
    <row r="12" spans="1:13" ht="17.25" customHeight="1" x14ac:dyDescent="0.25">
      <c r="A12" s="100" t="s">
        <v>171</v>
      </c>
      <c r="B12" s="101"/>
      <c r="C12" s="102"/>
      <c r="D12" s="102"/>
      <c r="E12" s="102"/>
      <c r="F12" s="102"/>
      <c r="G12" s="102"/>
      <c r="H12" s="102"/>
      <c r="I12" s="102"/>
      <c r="J12" s="121">
        <v>663072</v>
      </c>
      <c r="K12" s="104"/>
      <c r="L12" s="104">
        <f>-4640*4.66*6</f>
        <v>-129734.40000000001</v>
      </c>
    </row>
    <row r="13" spans="1:13" ht="17.25" customHeight="1" x14ac:dyDescent="0.25">
      <c r="A13" s="100" t="s">
        <v>139</v>
      </c>
      <c r="B13" s="101"/>
      <c r="C13" s="102"/>
      <c r="D13" s="102"/>
      <c r="E13" s="102">
        <v>300</v>
      </c>
      <c r="F13" s="102" t="s">
        <v>12</v>
      </c>
      <c r="G13" s="102">
        <v>12</v>
      </c>
      <c r="H13" s="102"/>
      <c r="I13" s="102"/>
      <c r="J13" s="104">
        <v>1000</v>
      </c>
      <c r="K13" s="104"/>
      <c r="L13" s="104">
        <f>+G13*E13</f>
        <v>3600</v>
      </c>
    </row>
    <row r="14" spans="1:13" ht="17.25" customHeight="1" x14ac:dyDescent="0.25">
      <c r="A14" s="58" t="s">
        <v>18</v>
      </c>
      <c r="B14" s="50">
        <f>SUM(J14:M14)</f>
        <v>0</v>
      </c>
    </row>
    <row r="15" spans="1:13" ht="17.25" customHeight="1" x14ac:dyDescent="0.25">
      <c r="A15" s="58" t="s">
        <v>19</v>
      </c>
      <c r="B15" s="50">
        <f>SUM(J15:M15)</f>
        <v>185440</v>
      </c>
      <c r="J15" s="40">
        <f>2250*12</f>
        <v>27000</v>
      </c>
      <c r="L15" s="4">
        <f>(E16*G16+E17*G17+E18*G18+E19*G19)*B2</f>
        <v>158440</v>
      </c>
    </row>
    <row r="16" spans="1:13" ht="17.25" customHeight="1" x14ac:dyDescent="0.25">
      <c r="A16" s="103" t="s">
        <v>140</v>
      </c>
      <c r="B16" s="50"/>
      <c r="E16" s="102">
        <v>2500</v>
      </c>
      <c r="F16" s="102" t="s">
        <v>136</v>
      </c>
      <c r="G16" s="102">
        <v>8</v>
      </c>
      <c r="H16" s="102"/>
      <c r="I16" s="102"/>
    </row>
    <row r="17" spans="1:13" ht="17.25" customHeight="1" x14ac:dyDescent="0.25">
      <c r="A17" s="103" t="s">
        <v>141</v>
      </c>
      <c r="B17" s="50"/>
      <c r="E17" s="102">
        <v>1000</v>
      </c>
      <c r="F17" s="102" t="s">
        <v>136</v>
      </c>
      <c r="G17" s="102">
        <v>8</v>
      </c>
      <c r="H17" s="102"/>
      <c r="I17" s="102"/>
    </row>
    <row r="18" spans="1:13" ht="17.25" customHeight="1" x14ac:dyDescent="0.25">
      <c r="A18" s="103" t="s">
        <v>142</v>
      </c>
      <c r="B18" s="50"/>
      <c r="E18" s="102">
        <v>500</v>
      </c>
      <c r="F18" s="102" t="s">
        <v>136</v>
      </c>
      <c r="G18" s="102">
        <v>8</v>
      </c>
      <c r="H18" s="102"/>
      <c r="I18" s="102"/>
    </row>
    <row r="19" spans="1:13" ht="17.25" customHeight="1" x14ac:dyDescent="0.25">
      <c r="A19" s="103" t="s">
        <v>143</v>
      </c>
      <c r="B19" s="50"/>
      <c r="E19" s="102">
        <v>2000</v>
      </c>
      <c r="F19" s="102" t="s">
        <v>136</v>
      </c>
      <c r="G19" s="102">
        <v>1</v>
      </c>
      <c r="H19" s="102"/>
      <c r="I19" s="102"/>
    </row>
    <row r="20" spans="1:13" ht="17.25" customHeight="1" x14ac:dyDescent="0.25">
      <c r="A20" s="59" t="s">
        <v>20</v>
      </c>
      <c r="B20" s="50">
        <f>SUM(J20:M20)</f>
        <v>93200</v>
      </c>
      <c r="E20" s="5">
        <v>2500</v>
      </c>
      <c r="F20" s="5" t="s">
        <v>136</v>
      </c>
      <c r="G20" s="5">
        <v>8</v>
      </c>
      <c r="J20" s="40"/>
      <c r="L20" s="4">
        <f>+E20*G20*B2</f>
        <v>93200</v>
      </c>
      <c r="M20" s="4" t="s">
        <v>144</v>
      </c>
    </row>
    <row r="21" spans="1:13" ht="17.25" customHeight="1" x14ac:dyDescent="0.25">
      <c r="A21" s="59" t="s">
        <v>131</v>
      </c>
      <c r="B21" s="50">
        <f>SUM(J21:M21)</f>
        <v>349500</v>
      </c>
      <c r="L21" s="4">
        <f>+L22+L23</f>
        <v>349500</v>
      </c>
    </row>
    <row r="22" spans="1:13" ht="17.25" customHeight="1" x14ac:dyDescent="0.25">
      <c r="A22" s="100" t="s">
        <v>147</v>
      </c>
      <c r="B22" s="50"/>
      <c r="D22" s="102"/>
      <c r="E22" s="119"/>
      <c r="F22" s="119"/>
      <c r="G22" s="119"/>
      <c r="H22" s="120"/>
      <c r="I22" s="121"/>
      <c r="J22" s="104"/>
      <c r="K22" s="104"/>
      <c r="L22" s="104"/>
    </row>
    <row r="23" spans="1:13" ht="17.25" customHeight="1" x14ac:dyDescent="0.25">
      <c r="A23" s="100" t="s">
        <v>148</v>
      </c>
      <c r="B23" s="50"/>
      <c r="D23" s="102"/>
      <c r="E23" s="119">
        <v>5000</v>
      </c>
      <c r="F23" s="119" t="s">
        <v>136</v>
      </c>
      <c r="G23" s="119">
        <v>8</v>
      </c>
      <c r="H23" s="122">
        <v>0.15</v>
      </c>
      <c r="I23" s="121">
        <f>+Venituri!D21</f>
        <v>500000</v>
      </c>
      <c r="J23" s="104"/>
      <c r="K23" s="104"/>
      <c r="L23" s="104">
        <f>+I23*H23*B2</f>
        <v>349500</v>
      </c>
      <c r="M23" s="4" t="s">
        <v>184</v>
      </c>
    </row>
    <row r="24" spans="1:13" ht="17.25" customHeight="1" x14ac:dyDescent="0.25">
      <c r="A24" s="59" t="s">
        <v>22</v>
      </c>
      <c r="B24" s="50">
        <f>SUM(J24:M24)</f>
        <v>0</v>
      </c>
      <c r="J24" s="40"/>
    </row>
    <row r="25" spans="1:13" ht="17.25" customHeight="1" x14ac:dyDescent="0.25">
      <c r="A25" s="58" t="s">
        <v>23</v>
      </c>
      <c r="B25" s="50">
        <f>SUM(J25:M25)</f>
        <v>111840</v>
      </c>
      <c r="E25" s="5">
        <v>3000</v>
      </c>
      <c r="F25" s="5" t="s">
        <v>136</v>
      </c>
      <c r="G25" s="5">
        <v>8</v>
      </c>
      <c r="L25" s="4">
        <f>+G25*E25*B2</f>
        <v>111840</v>
      </c>
      <c r="M25" s="4" t="s">
        <v>145</v>
      </c>
    </row>
    <row r="26" spans="1:13" ht="35.25" customHeight="1" x14ac:dyDescent="0.25">
      <c r="A26" s="57" t="s">
        <v>129</v>
      </c>
      <c r="B26" s="49">
        <f>SUM(B27:B27)</f>
        <v>46600</v>
      </c>
      <c r="C26" s="49">
        <f t="shared" ref="C26:L26" si="1">SUM(C27:C27)</f>
        <v>0</v>
      </c>
      <c r="D26" s="49"/>
      <c r="E26" s="49"/>
      <c r="F26" s="49"/>
      <c r="G26" s="49"/>
      <c r="H26" s="49"/>
      <c r="I26" s="49"/>
      <c r="J26" s="49">
        <f t="shared" si="1"/>
        <v>0</v>
      </c>
      <c r="K26" s="49">
        <f t="shared" si="1"/>
        <v>0</v>
      </c>
      <c r="L26" s="49">
        <f t="shared" si="1"/>
        <v>46600</v>
      </c>
      <c r="M26" s="49"/>
    </row>
    <row r="27" spans="1:13" ht="17.25" customHeight="1" x14ac:dyDescent="0.25">
      <c r="A27" s="59" t="s">
        <v>24</v>
      </c>
      <c r="B27" s="50">
        <f>SUM(J27:M27)</f>
        <v>46600</v>
      </c>
      <c r="C27" s="13"/>
      <c r="D27" s="13"/>
      <c r="E27" s="13"/>
      <c r="F27" s="13"/>
      <c r="G27" s="13"/>
      <c r="H27" s="13"/>
      <c r="I27" s="13"/>
      <c r="J27" s="14"/>
      <c r="K27" s="14"/>
      <c r="L27" s="96">
        <f>10000*B2</f>
        <v>46600</v>
      </c>
      <c r="M27" s="97" t="s">
        <v>130</v>
      </c>
    </row>
    <row r="28" spans="1:13" ht="31.5" customHeight="1" x14ac:dyDescent="0.25">
      <c r="A28" s="57" t="s">
        <v>25</v>
      </c>
      <c r="B28" s="49">
        <f>SUM(B29:B31)</f>
        <v>209700</v>
      </c>
      <c r="C28" s="49">
        <f t="shared" ref="C28:L28" si="2">SUM(C29:C31)</f>
        <v>0</v>
      </c>
      <c r="D28" s="49"/>
      <c r="E28" s="49"/>
      <c r="F28" s="49"/>
      <c r="G28" s="49"/>
      <c r="H28" s="49"/>
      <c r="I28" s="49"/>
      <c r="J28" s="49">
        <f t="shared" si="2"/>
        <v>0</v>
      </c>
      <c r="K28" s="49">
        <f t="shared" si="2"/>
        <v>0</v>
      </c>
      <c r="L28" s="49">
        <f t="shared" si="2"/>
        <v>209700</v>
      </c>
      <c r="M28" s="49"/>
    </row>
    <row r="29" spans="1:13" ht="17.25" customHeight="1" x14ac:dyDescent="0.25">
      <c r="A29" s="59" t="s">
        <v>26</v>
      </c>
      <c r="B29" s="50">
        <f>SUM(J29:M29)</f>
        <v>69900</v>
      </c>
      <c r="E29" s="5">
        <v>1500</v>
      </c>
      <c r="F29" s="5" t="s">
        <v>136</v>
      </c>
      <c r="G29" s="5">
        <v>10</v>
      </c>
      <c r="L29" s="4">
        <f>+G29*E29*$B$2</f>
        <v>69900</v>
      </c>
    </row>
    <row r="30" spans="1:13" ht="17.25" customHeight="1" x14ac:dyDescent="0.25">
      <c r="A30" s="59" t="s">
        <v>27</v>
      </c>
      <c r="B30" s="50">
        <f>SUM(J30:M30)</f>
        <v>69900</v>
      </c>
      <c r="E30" s="5">
        <v>1500</v>
      </c>
      <c r="F30" s="5" t="s">
        <v>136</v>
      </c>
      <c r="G30" s="5">
        <v>10</v>
      </c>
      <c r="L30" s="4">
        <f t="shared" ref="L30:L31" si="3">+G30*E30*$B$2</f>
        <v>69900</v>
      </c>
    </row>
    <row r="31" spans="1:13" ht="17.25" customHeight="1" x14ac:dyDescent="0.25">
      <c r="A31" s="59" t="s">
        <v>28</v>
      </c>
      <c r="B31" s="50">
        <f>SUM(J31:M31)</f>
        <v>69900</v>
      </c>
      <c r="E31" s="5">
        <v>1500</v>
      </c>
      <c r="F31" s="5" t="s">
        <v>136</v>
      </c>
      <c r="G31" s="5">
        <v>10</v>
      </c>
      <c r="L31" s="4">
        <f t="shared" si="3"/>
        <v>69900</v>
      </c>
    </row>
    <row r="32" spans="1:13" ht="31.5" customHeight="1" x14ac:dyDescent="0.25">
      <c r="A32" s="57" t="s">
        <v>118</v>
      </c>
      <c r="B32" s="49">
        <f>SUM(B33:B38)+B42+B48</f>
        <v>93200</v>
      </c>
      <c r="C32" s="49">
        <f t="shared" ref="C32:L32" si="4">SUM(C33:C38)+C42+C48</f>
        <v>0</v>
      </c>
      <c r="D32" s="49"/>
      <c r="E32" s="49"/>
      <c r="F32" s="49"/>
      <c r="G32" s="49"/>
      <c r="H32" s="49"/>
      <c r="I32" s="49"/>
      <c r="J32" s="49">
        <f t="shared" si="4"/>
        <v>0</v>
      </c>
      <c r="K32" s="49">
        <f t="shared" si="4"/>
        <v>0</v>
      </c>
      <c r="L32" s="49">
        <f t="shared" si="4"/>
        <v>93200</v>
      </c>
      <c r="M32" s="49"/>
    </row>
    <row r="33" spans="1:13" ht="17.25" customHeight="1" x14ac:dyDescent="0.25">
      <c r="A33" s="59" t="s">
        <v>31</v>
      </c>
      <c r="B33" s="50">
        <f>SUM(J33:M33)</f>
        <v>0</v>
      </c>
    </row>
    <row r="34" spans="1:13" ht="17.25" customHeight="1" x14ac:dyDescent="0.25">
      <c r="A34" s="59" t="s">
        <v>29</v>
      </c>
      <c r="B34" s="50">
        <f>SUM(J34:M34)</f>
        <v>0</v>
      </c>
      <c r="J34" s="40"/>
    </row>
    <row r="35" spans="1:13" ht="17.25" customHeight="1" x14ac:dyDescent="0.25">
      <c r="A35" s="59" t="s">
        <v>30</v>
      </c>
      <c r="B35" s="50">
        <f>SUM(J35:M35)</f>
        <v>0</v>
      </c>
    </row>
    <row r="36" spans="1:13" ht="17.25" customHeight="1" x14ac:dyDescent="0.25">
      <c r="A36" s="59" t="s">
        <v>32</v>
      </c>
      <c r="B36" s="50">
        <f>SUM(J36:M36)</f>
        <v>0</v>
      </c>
    </row>
    <row r="37" spans="1:13" ht="17.25" customHeight="1" x14ac:dyDescent="0.25">
      <c r="A37" s="59" t="s">
        <v>33</v>
      </c>
      <c r="B37" s="50">
        <f>SUM(J37:M37)</f>
        <v>0</v>
      </c>
    </row>
    <row r="38" spans="1:13" ht="17.25" customHeight="1" x14ac:dyDescent="0.25">
      <c r="A38" s="59" t="s">
        <v>34</v>
      </c>
      <c r="B38" s="51">
        <f>SUM(B39:B41)</f>
        <v>0</v>
      </c>
      <c r="C38" s="51">
        <f t="shared" ref="C38:L38" si="5">SUM(C39:C41)</f>
        <v>0</v>
      </c>
      <c r="D38" s="51"/>
      <c r="E38" s="51"/>
      <c r="F38" s="51"/>
      <c r="G38" s="51"/>
      <c r="H38" s="51"/>
      <c r="I38" s="51"/>
      <c r="J38" s="51">
        <f t="shared" si="5"/>
        <v>0</v>
      </c>
      <c r="K38" s="51">
        <f t="shared" si="5"/>
        <v>0</v>
      </c>
      <c r="L38" s="51">
        <f t="shared" si="5"/>
        <v>0</v>
      </c>
      <c r="M38" s="51"/>
    </row>
    <row r="39" spans="1:13" s="16" customFormat="1" ht="17.25" customHeight="1" x14ac:dyDescent="0.25">
      <c r="A39" s="59" t="s">
        <v>35</v>
      </c>
      <c r="B39" s="52">
        <f>SUM(J39:M39)</f>
        <v>0</v>
      </c>
      <c r="J39" s="15"/>
      <c r="K39" s="15"/>
      <c r="L39" s="15"/>
      <c r="M39" s="15"/>
    </row>
    <row r="40" spans="1:13" s="16" customFormat="1" ht="17.25" customHeight="1" x14ac:dyDescent="0.25">
      <c r="A40" s="59" t="s">
        <v>36</v>
      </c>
      <c r="B40" s="52">
        <f>SUM(J40:M40)</f>
        <v>0</v>
      </c>
      <c r="J40" s="15"/>
      <c r="K40" s="15"/>
      <c r="L40" s="15"/>
      <c r="M40" s="15"/>
    </row>
    <row r="41" spans="1:13" s="16" customFormat="1" ht="17.25" customHeight="1" x14ac:dyDescent="0.25">
      <c r="A41" s="59" t="s">
        <v>37</v>
      </c>
      <c r="B41" s="52">
        <f>SUM(J41:M41)</f>
        <v>0</v>
      </c>
      <c r="J41" s="15"/>
      <c r="K41" s="15"/>
      <c r="L41" s="15"/>
      <c r="M41" s="15"/>
    </row>
    <row r="42" spans="1:13" ht="17.25" customHeight="1" x14ac:dyDescent="0.25">
      <c r="A42" s="59" t="s">
        <v>39</v>
      </c>
      <c r="B42" s="51">
        <f>SUM(B43:B47)</f>
        <v>0</v>
      </c>
      <c r="C42" s="51">
        <f t="shared" ref="C42:L42" si="6">SUM(C43:C47)</f>
        <v>0</v>
      </c>
      <c r="D42" s="51"/>
      <c r="E42" s="51"/>
      <c r="F42" s="51"/>
      <c r="G42" s="51"/>
      <c r="H42" s="51"/>
      <c r="I42" s="51"/>
      <c r="J42" s="51">
        <f t="shared" si="6"/>
        <v>0</v>
      </c>
      <c r="K42" s="51">
        <f t="shared" si="6"/>
        <v>0</v>
      </c>
      <c r="L42" s="51">
        <f t="shared" si="6"/>
        <v>0</v>
      </c>
      <c r="M42" s="51"/>
    </row>
    <row r="43" spans="1:13" s="16" customFormat="1" x14ac:dyDescent="0.25">
      <c r="A43" s="59" t="s">
        <v>38</v>
      </c>
      <c r="B43" s="52">
        <f>SUM(J43:M43)</f>
        <v>0</v>
      </c>
      <c r="J43" s="15"/>
      <c r="K43" s="15"/>
      <c r="L43" s="15"/>
      <c r="M43" s="15"/>
    </row>
    <row r="44" spans="1:13" s="16" customFormat="1" x14ac:dyDescent="0.25">
      <c r="A44" s="59" t="s">
        <v>40</v>
      </c>
      <c r="B44" s="52">
        <f>SUM(J44:M44)</f>
        <v>0</v>
      </c>
      <c r="J44" s="15"/>
      <c r="K44" s="15"/>
      <c r="L44" s="15"/>
      <c r="M44" s="15"/>
    </row>
    <row r="45" spans="1:13" s="16" customFormat="1" ht="15.75" customHeight="1" x14ac:dyDescent="0.25">
      <c r="A45" s="59" t="s">
        <v>41</v>
      </c>
      <c r="B45" s="52">
        <f>SUM(J45:M45)</f>
        <v>0</v>
      </c>
      <c r="J45" s="15"/>
      <c r="K45" s="15"/>
      <c r="L45" s="15"/>
      <c r="M45" s="15"/>
    </row>
    <row r="46" spans="1:13" s="16" customFormat="1" ht="33.75" customHeight="1" x14ac:dyDescent="0.25">
      <c r="A46" s="59" t="s">
        <v>42</v>
      </c>
      <c r="B46" s="52">
        <f>SUM(J46:M46)</f>
        <v>0</v>
      </c>
      <c r="J46" s="15"/>
      <c r="K46" s="15"/>
      <c r="L46" s="15"/>
      <c r="M46" s="15"/>
    </row>
    <row r="47" spans="1:13" s="16" customFormat="1" x14ac:dyDescent="0.25">
      <c r="A47" s="59" t="s">
        <v>54</v>
      </c>
      <c r="B47" s="52">
        <f>SUM(J47:M47)</f>
        <v>0</v>
      </c>
      <c r="J47" s="15"/>
      <c r="K47" s="15"/>
      <c r="L47" s="15"/>
      <c r="M47" s="15"/>
    </row>
    <row r="48" spans="1:13" ht="17.25" customHeight="1" x14ac:dyDescent="0.25">
      <c r="A48" s="59" t="s">
        <v>43</v>
      </c>
      <c r="B48" s="51">
        <f>SUM(B49:B51)</f>
        <v>93200</v>
      </c>
      <c r="C48" s="51">
        <f t="shared" ref="C48:L48" si="7">SUM(C49:C51)</f>
        <v>0</v>
      </c>
      <c r="D48" s="51"/>
      <c r="E48" s="51"/>
      <c r="F48" s="51"/>
      <c r="G48" s="51"/>
      <c r="H48" s="51"/>
      <c r="I48" s="51"/>
      <c r="J48" s="51">
        <f t="shared" si="7"/>
        <v>0</v>
      </c>
      <c r="K48" s="51">
        <f t="shared" si="7"/>
        <v>0</v>
      </c>
      <c r="L48" s="51">
        <f t="shared" si="7"/>
        <v>93200</v>
      </c>
      <c r="M48" s="51"/>
    </row>
    <row r="49" spans="1:13" s="16" customFormat="1" ht="17.25" customHeight="1" x14ac:dyDescent="0.25">
      <c r="A49" s="59" t="s">
        <v>44</v>
      </c>
      <c r="B49" s="52">
        <f>SUM(J49:M49)</f>
        <v>0</v>
      </c>
      <c r="J49" s="15"/>
      <c r="K49" s="15"/>
      <c r="L49" s="15"/>
      <c r="M49" s="15"/>
    </row>
    <row r="50" spans="1:13" s="16" customFormat="1" x14ac:dyDescent="0.25">
      <c r="A50" s="59" t="s">
        <v>45</v>
      </c>
      <c r="B50" s="98">
        <f>SUM(J50:M50)</f>
        <v>93200</v>
      </c>
      <c r="C50" s="99"/>
      <c r="D50" s="99"/>
      <c r="E50" s="99">
        <v>5000</v>
      </c>
      <c r="F50" s="99" t="s">
        <v>136</v>
      </c>
      <c r="G50" s="99">
        <v>4</v>
      </c>
      <c r="H50" s="99"/>
      <c r="I50" s="99"/>
      <c r="J50" s="96"/>
      <c r="K50" s="96"/>
      <c r="L50" s="96">
        <f>+G50*E50*B2</f>
        <v>93200</v>
      </c>
      <c r="M50" s="96" t="s">
        <v>146</v>
      </c>
    </row>
    <row r="51" spans="1:13" s="16" customFormat="1" ht="16.5" customHeight="1" x14ac:dyDescent="0.25">
      <c r="A51" s="59" t="s">
        <v>46</v>
      </c>
      <c r="B51" s="52">
        <f>SUM(J51:M51)</f>
        <v>0</v>
      </c>
      <c r="J51" s="15"/>
      <c r="K51" s="15"/>
      <c r="L51" s="15"/>
      <c r="M51" s="15"/>
    </row>
    <row r="52" spans="1:13" ht="31.5" customHeight="1" x14ac:dyDescent="0.25">
      <c r="A52" s="57" t="s">
        <v>48</v>
      </c>
      <c r="B52" s="49">
        <f>SUM(B53)</f>
        <v>0</v>
      </c>
      <c r="C52" s="49">
        <f t="shared" ref="C52:L52" si="8">SUM(C53)</f>
        <v>0</v>
      </c>
      <c r="D52" s="49"/>
      <c r="E52" s="49"/>
      <c r="F52" s="49"/>
      <c r="G52" s="49"/>
      <c r="H52" s="49"/>
      <c r="I52" s="49"/>
      <c r="J52" s="49">
        <f t="shared" si="8"/>
        <v>0</v>
      </c>
      <c r="K52" s="49">
        <f t="shared" si="8"/>
        <v>0</v>
      </c>
      <c r="L52" s="49">
        <f t="shared" si="8"/>
        <v>0</v>
      </c>
      <c r="M52" s="49"/>
    </row>
    <row r="53" spans="1:13" ht="17.25" customHeight="1" x14ac:dyDescent="0.25">
      <c r="A53" s="59" t="s">
        <v>47</v>
      </c>
      <c r="B53" s="50">
        <f>SUM(J53:M53)</f>
        <v>0</v>
      </c>
    </row>
    <row r="54" spans="1:13" ht="31.5" customHeight="1" x14ac:dyDescent="0.25">
      <c r="A54" s="57" t="s">
        <v>49</v>
      </c>
      <c r="B54" s="49">
        <f>SUM(B55)</f>
        <v>0</v>
      </c>
      <c r="C54" s="49">
        <f t="shared" ref="C54:L54" si="9">SUM(C55)</f>
        <v>0</v>
      </c>
      <c r="D54" s="49"/>
      <c r="E54" s="49"/>
      <c r="F54" s="49"/>
      <c r="G54" s="49"/>
      <c r="H54" s="49"/>
      <c r="I54" s="49"/>
      <c r="J54" s="49">
        <f t="shared" si="9"/>
        <v>0</v>
      </c>
      <c r="K54" s="49">
        <f t="shared" si="9"/>
        <v>0</v>
      </c>
      <c r="L54" s="49">
        <f t="shared" si="9"/>
        <v>0</v>
      </c>
      <c r="M54" s="49"/>
    </row>
    <row r="55" spans="1:13" ht="17.25" customHeight="1" x14ac:dyDescent="0.25">
      <c r="A55" s="59" t="s">
        <v>50</v>
      </c>
      <c r="B55" s="50">
        <f>SUM(J55:M55)</f>
        <v>0</v>
      </c>
    </row>
    <row r="56" spans="1:13" ht="39.75" customHeight="1" x14ac:dyDescent="0.25">
      <c r="A56" s="57" t="s">
        <v>119</v>
      </c>
      <c r="B56" s="49">
        <f>+B57</f>
        <v>1495500</v>
      </c>
      <c r="C56" s="49">
        <f t="shared" ref="C56" si="10">SUM(C57)</f>
        <v>0</v>
      </c>
      <c r="D56" s="49"/>
      <c r="E56" s="49" t="s">
        <v>12</v>
      </c>
      <c r="F56" s="49"/>
      <c r="G56" s="49"/>
      <c r="H56" s="49"/>
      <c r="I56" s="49"/>
      <c r="J56" s="49"/>
      <c r="K56" s="49"/>
      <c r="L56" s="49"/>
      <c r="M56" s="49"/>
    </row>
    <row r="57" spans="1:13" ht="17.25" customHeight="1" x14ac:dyDescent="0.25">
      <c r="A57" s="59"/>
      <c r="B57" s="52">
        <f>+B58+B59</f>
        <v>1495500</v>
      </c>
    </row>
    <row r="58" spans="1:13" ht="17.25" customHeight="1" x14ac:dyDescent="0.25">
      <c r="A58" s="59" t="s">
        <v>113</v>
      </c>
      <c r="B58" s="52">
        <f>+J58</f>
        <v>555600</v>
      </c>
      <c r="C58" s="95"/>
      <c r="D58" s="95"/>
      <c r="E58" s="95"/>
      <c r="F58" s="95"/>
      <c r="G58" s="95"/>
      <c r="H58" s="95"/>
      <c r="I58" s="95"/>
      <c r="J58" s="4">
        <f>46300*12</f>
        <v>555600</v>
      </c>
    </row>
    <row r="59" spans="1:13" ht="17.25" customHeight="1" x14ac:dyDescent="0.25">
      <c r="A59" s="59" t="s">
        <v>124</v>
      </c>
      <c r="B59" s="52">
        <f>+L59</f>
        <v>939900</v>
      </c>
      <c r="L59" s="4">
        <f>SUM(L60:L70)</f>
        <v>939900</v>
      </c>
    </row>
    <row r="60" spans="1:13" ht="17.25" customHeight="1" x14ac:dyDescent="0.25">
      <c r="A60" s="59" t="s">
        <v>122</v>
      </c>
      <c r="B60" s="52"/>
      <c r="D60" s="5">
        <v>2</v>
      </c>
      <c r="E60" s="5">
        <v>10000</v>
      </c>
      <c r="F60" s="5" t="s">
        <v>12</v>
      </c>
      <c r="G60" s="5">
        <v>8</v>
      </c>
      <c r="L60" s="4">
        <f t="shared" ref="L60:L70" si="11">+G60*E60*D60</f>
        <v>160000</v>
      </c>
    </row>
    <row r="61" spans="1:13" ht="17.25" customHeight="1" x14ac:dyDescent="0.25">
      <c r="A61" s="59" t="s">
        <v>123</v>
      </c>
      <c r="B61" s="52"/>
      <c r="D61" s="5">
        <v>1</v>
      </c>
      <c r="E61" s="5">
        <v>10000</v>
      </c>
      <c r="F61" s="5" t="s">
        <v>12</v>
      </c>
      <c r="G61" s="5">
        <v>8</v>
      </c>
      <c r="L61" s="4">
        <f t="shared" si="11"/>
        <v>80000</v>
      </c>
    </row>
    <row r="62" spans="1:13" ht="17.25" customHeight="1" x14ac:dyDescent="0.25">
      <c r="A62" s="59" t="s">
        <v>125</v>
      </c>
      <c r="B62" s="52"/>
      <c r="D62" s="5">
        <v>2</v>
      </c>
      <c r="E62" s="5">
        <v>10000</v>
      </c>
      <c r="F62" s="5" t="s">
        <v>12</v>
      </c>
      <c r="G62" s="5">
        <v>8</v>
      </c>
      <c r="L62" s="4">
        <f t="shared" si="11"/>
        <v>160000</v>
      </c>
    </row>
    <row r="63" spans="1:13" ht="17.25" customHeight="1" x14ac:dyDescent="0.25">
      <c r="A63" s="59" t="s">
        <v>287</v>
      </c>
      <c r="B63" s="52"/>
      <c r="D63" s="5">
        <v>1</v>
      </c>
      <c r="E63" s="5">
        <v>10000</v>
      </c>
      <c r="F63" s="5" t="s">
        <v>12</v>
      </c>
      <c r="G63" s="5">
        <v>6</v>
      </c>
      <c r="L63" s="4">
        <f t="shared" si="11"/>
        <v>60000</v>
      </c>
    </row>
    <row r="64" spans="1:13" ht="17.25" customHeight="1" x14ac:dyDescent="0.25">
      <c r="A64" s="59" t="s">
        <v>288</v>
      </c>
      <c r="B64" s="52"/>
      <c r="D64" s="5">
        <v>1</v>
      </c>
      <c r="E64" s="5">
        <v>7000</v>
      </c>
      <c r="F64" s="5" t="s">
        <v>12</v>
      </c>
      <c r="G64" s="5">
        <v>6</v>
      </c>
      <c r="L64" s="4">
        <f t="shared" si="11"/>
        <v>42000</v>
      </c>
    </row>
    <row r="65" spans="1:13" ht="17.25" customHeight="1" x14ac:dyDescent="0.25">
      <c r="A65" s="59" t="s">
        <v>291</v>
      </c>
      <c r="B65" s="52"/>
      <c r="D65" s="5">
        <v>1</v>
      </c>
      <c r="E65" s="5">
        <v>10000</v>
      </c>
      <c r="F65" s="5" t="s">
        <v>12</v>
      </c>
      <c r="G65" s="5">
        <v>6</v>
      </c>
      <c r="L65" s="4">
        <f t="shared" si="11"/>
        <v>60000</v>
      </c>
    </row>
    <row r="66" spans="1:13" ht="17.25" customHeight="1" x14ac:dyDescent="0.25">
      <c r="A66" s="59" t="s">
        <v>289</v>
      </c>
      <c r="B66" s="52"/>
      <c r="D66" s="5">
        <v>1</v>
      </c>
      <c r="E66" s="5">
        <v>18650</v>
      </c>
      <c r="F66" s="5" t="s">
        <v>12</v>
      </c>
      <c r="G66" s="5">
        <v>6</v>
      </c>
      <c r="L66" s="4">
        <f t="shared" si="11"/>
        <v>111900</v>
      </c>
    </row>
    <row r="67" spans="1:13" ht="17.25" customHeight="1" x14ac:dyDescent="0.25">
      <c r="A67" s="59" t="s">
        <v>290</v>
      </c>
      <c r="B67" s="52"/>
      <c r="D67" s="5">
        <v>1</v>
      </c>
      <c r="E67" s="5">
        <v>7000</v>
      </c>
      <c r="F67" s="5" t="s">
        <v>12</v>
      </c>
      <c r="G67" s="5">
        <v>6</v>
      </c>
      <c r="L67" s="4">
        <f t="shared" si="11"/>
        <v>42000</v>
      </c>
    </row>
    <row r="68" spans="1:13" ht="17.25" customHeight="1" x14ac:dyDescent="0.25">
      <c r="A68" s="59" t="s">
        <v>126</v>
      </c>
      <c r="B68" s="52"/>
      <c r="D68" s="5">
        <v>2</v>
      </c>
      <c r="E68" s="5">
        <v>6000</v>
      </c>
      <c r="F68" s="5" t="s">
        <v>12</v>
      </c>
      <c r="G68" s="5">
        <v>8</v>
      </c>
      <c r="L68" s="4">
        <f t="shared" si="11"/>
        <v>96000</v>
      </c>
    </row>
    <row r="69" spans="1:13" ht="17.25" customHeight="1" x14ac:dyDescent="0.25">
      <c r="A69" s="59" t="s">
        <v>127</v>
      </c>
      <c r="B69" s="52"/>
      <c r="D69" s="5">
        <v>1</v>
      </c>
      <c r="E69" s="5">
        <v>9000</v>
      </c>
      <c r="F69" s="5" t="s">
        <v>12</v>
      </c>
      <c r="G69" s="5">
        <v>8</v>
      </c>
      <c r="L69" s="4">
        <f t="shared" si="11"/>
        <v>72000</v>
      </c>
    </row>
    <row r="70" spans="1:13" ht="17.25" customHeight="1" x14ac:dyDescent="0.25">
      <c r="A70" s="59" t="s">
        <v>151</v>
      </c>
      <c r="B70" s="52"/>
      <c r="D70" s="5">
        <v>1</v>
      </c>
      <c r="E70" s="125">
        <f>4000*1.75</f>
        <v>7000</v>
      </c>
      <c r="F70" s="5" t="s">
        <v>12</v>
      </c>
      <c r="G70" s="5">
        <v>8</v>
      </c>
      <c r="L70" s="4">
        <f t="shared" si="11"/>
        <v>56000</v>
      </c>
    </row>
    <row r="71" spans="1:13" ht="40.5" customHeight="1" x14ac:dyDescent="0.25">
      <c r="A71" s="57" t="s">
        <v>120</v>
      </c>
      <c r="B71" s="49">
        <f>SUM(B72:B73)</f>
        <v>0</v>
      </c>
      <c r="C71" s="49">
        <f t="shared" ref="C71:L71" si="12">SUM(C72:C73)</f>
        <v>0</v>
      </c>
      <c r="D71" s="49"/>
      <c r="E71" s="49"/>
      <c r="F71" s="49"/>
      <c r="G71" s="49"/>
      <c r="H71" s="49"/>
      <c r="I71" s="49"/>
      <c r="J71" s="49">
        <f t="shared" si="12"/>
        <v>0</v>
      </c>
      <c r="K71" s="49">
        <f t="shared" si="12"/>
        <v>0</v>
      </c>
      <c r="L71" s="49">
        <f t="shared" si="12"/>
        <v>0</v>
      </c>
      <c r="M71" s="49"/>
    </row>
    <row r="72" spans="1:13" ht="17.25" customHeight="1" x14ac:dyDescent="0.25">
      <c r="A72" s="59" t="s">
        <v>52</v>
      </c>
      <c r="B72" s="50">
        <f>SUM(J72:M72)</f>
        <v>0</v>
      </c>
    </row>
    <row r="73" spans="1:13" ht="16.5" thickBot="1" x14ac:dyDescent="0.3">
      <c r="A73" s="60" t="s">
        <v>53</v>
      </c>
      <c r="B73" s="53">
        <f>SUM(J73:M73)</f>
        <v>0</v>
      </c>
      <c r="C73" s="27"/>
      <c r="J73" s="70"/>
      <c r="K73" s="70"/>
      <c r="L73" s="70"/>
      <c r="M73" s="70"/>
    </row>
  </sheetData>
  <mergeCells count="5">
    <mergeCell ref="J1:M1"/>
    <mergeCell ref="J2:J3"/>
    <mergeCell ref="K2:K3"/>
    <mergeCell ref="L2:L3"/>
    <mergeCell ref="M2:M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27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H15" sqref="H15"/>
    </sheetView>
  </sheetViews>
  <sheetFormatPr defaultRowHeight="15" x14ac:dyDescent="0.25"/>
  <cols>
    <col min="1" max="1" width="45.85546875" customWidth="1"/>
    <col min="2" max="13" width="15.5703125" customWidth="1"/>
  </cols>
  <sheetData>
    <row r="1" spans="1:13" x14ac:dyDescent="0.25">
      <c r="A1" t="s">
        <v>192</v>
      </c>
      <c r="B1">
        <v>2019</v>
      </c>
    </row>
    <row r="7" spans="1:13" x14ac:dyDescent="0.25">
      <c r="B7" t="s">
        <v>265</v>
      </c>
      <c r="C7" t="s">
        <v>266</v>
      </c>
      <c r="D7" t="s">
        <v>267</v>
      </c>
      <c r="E7" t="s">
        <v>268</v>
      </c>
      <c r="F7" t="s">
        <v>269</v>
      </c>
      <c r="G7" t="s">
        <v>270</v>
      </c>
      <c r="H7" t="s">
        <v>271</v>
      </c>
      <c r="I7" t="s">
        <v>272</v>
      </c>
      <c r="J7" t="s">
        <v>273</v>
      </c>
      <c r="K7" t="s">
        <v>274</v>
      </c>
      <c r="L7" t="s">
        <v>275</v>
      </c>
      <c r="M7" t="s">
        <v>276</v>
      </c>
    </row>
    <row r="10" spans="1:13" ht="18.75" x14ac:dyDescent="0.3">
      <c r="A10" s="140" t="s">
        <v>193</v>
      </c>
      <c r="B10">
        <v>1000</v>
      </c>
      <c r="C10">
        <f>+B127</f>
        <v>1000</v>
      </c>
      <c r="D10">
        <f t="shared" ref="D10:M10" si="0">+C127</f>
        <v>1000</v>
      </c>
      <c r="E10">
        <f t="shared" si="0"/>
        <v>1000</v>
      </c>
      <c r="F10">
        <f t="shared" si="0"/>
        <v>1000</v>
      </c>
      <c r="G10">
        <f t="shared" si="0"/>
        <v>1000</v>
      </c>
      <c r="H10">
        <f t="shared" si="0"/>
        <v>1000</v>
      </c>
      <c r="I10">
        <f t="shared" si="0"/>
        <v>1000</v>
      </c>
      <c r="J10">
        <f t="shared" si="0"/>
        <v>1000</v>
      </c>
      <c r="K10">
        <f t="shared" si="0"/>
        <v>1000</v>
      </c>
      <c r="L10">
        <f t="shared" si="0"/>
        <v>1000</v>
      </c>
      <c r="M10">
        <f t="shared" si="0"/>
        <v>1000</v>
      </c>
    </row>
    <row r="12" spans="1:13" x14ac:dyDescent="0.25">
      <c r="A12" s="139" t="s">
        <v>195</v>
      </c>
    </row>
    <row r="13" spans="1:13" ht="15.75" x14ac:dyDescent="0.25">
      <c r="A13" s="1" t="s">
        <v>177</v>
      </c>
    </row>
    <row r="14" spans="1:13" ht="15.75" x14ac:dyDescent="0.25">
      <c r="A14" s="134" t="s">
        <v>178</v>
      </c>
    </row>
    <row r="15" spans="1:13" ht="15.75" x14ac:dyDescent="0.25">
      <c r="A15" s="1" t="s">
        <v>179</v>
      </c>
    </row>
    <row r="16" spans="1:13" ht="15.75" x14ac:dyDescent="0.25">
      <c r="A16" s="1" t="s">
        <v>180</v>
      </c>
    </row>
    <row r="17" spans="1:13" ht="15.75" x14ac:dyDescent="0.25">
      <c r="A17" s="1" t="s">
        <v>181</v>
      </c>
    </row>
    <row r="18" spans="1:13" ht="15.75" x14ac:dyDescent="0.25">
      <c r="A18" s="1" t="s">
        <v>164</v>
      </c>
    </row>
    <row r="19" spans="1:13" ht="15.75" x14ac:dyDescent="0.25">
      <c r="A19" s="134" t="s">
        <v>165</v>
      </c>
    </row>
    <row r="20" spans="1:13" ht="15.75" x14ac:dyDescent="0.25">
      <c r="A20" s="1" t="s">
        <v>166</v>
      </c>
    </row>
    <row r="21" spans="1:13" ht="15.75" x14ac:dyDescent="0.25">
      <c r="A21" s="1" t="s">
        <v>167</v>
      </c>
    </row>
    <row r="22" spans="1:13" ht="15.75" x14ac:dyDescent="0.25">
      <c r="A22" s="1" t="s">
        <v>168</v>
      </c>
    </row>
    <row r="23" spans="1:13" ht="15.75" x14ac:dyDescent="0.25">
      <c r="A23" s="1"/>
    </row>
    <row r="24" spans="1:13" ht="15.75" x14ac:dyDescent="0.25">
      <c r="A24" s="141" t="s">
        <v>264</v>
      </c>
      <c r="B24">
        <f>SUM(B13:B22)</f>
        <v>0</v>
      </c>
      <c r="C24">
        <f t="shared" ref="C24" si="1">SUM(C13:C22)</f>
        <v>0</v>
      </c>
      <c r="D24">
        <f t="shared" ref="D24:M24" si="2">SUM(D13:D22)</f>
        <v>0</v>
      </c>
      <c r="E24">
        <f t="shared" si="2"/>
        <v>0</v>
      </c>
      <c r="F24">
        <f t="shared" si="2"/>
        <v>0</v>
      </c>
      <c r="G24">
        <f t="shared" si="2"/>
        <v>0</v>
      </c>
      <c r="H24">
        <f t="shared" si="2"/>
        <v>0</v>
      </c>
      <c r="I24">
        <f t="shared" si="2"/>
        <v>0</v>
      </c>
      <c r="J24">
        <f t="shared" si="2"/>
        <v>0</v>
      </c>
      <c r="K24">
        <f t="shared" si="2"/>
        <v>0</v>
      </c>
      <c r="L24">
        <f t="shared" si="2"/>
        <v>0</v>
      </c>
      <c r="M24">
        <f t="shared" si="2"/>
        <v>0</v>
      </c>
    </row>
    <row r="25" spans="1:13" ht="15.75" x14ac:dyDescent="0.25">
      <c r="A25" s="1"/>
    </row>
    <row r="27" spans="1:13" ht="15.75" x14ac:dyDescent="0.25">
      <c r="A27" s="138" t="s">
        <v>194</v>
      </c>
    </row>
    <row r="29" spans="1:13" ht="15.75" x14ac:dyDescent="0.25">
      <c r="A29" s="137" t="s">
        <v>196</v>
      </c>
      <c r="B29">
        <f>SUM(B30:B42)</f>
        <v>0</v>
      </c>
      <c r="C29">
        <f>SUM(C30:C42)</f>
        <v>0</v>
      </c>
      <c r="D29">
        <f t="shared" ref="D29:M29" si="3">SUM(D30:D42)</f>
        <v>0</v>
      </c>
      <c r="E29">
        <f t="shared" si="3"/>
        <v>0</v>
      </c>
      <c r="F29">
        <f t="shared" si="3"/>
        <v>0</v>
      </c>
      <c r="G29">
        <f t="shared" si="3"/>
        <v>0</v>
      </c>
      <c r="H29">
        <f t="shared" si="3"/>
        <v>0</v>
      </c>
      <c r="I29">
        <f t="shared" si="3"/>
        <v>0</v>
      </c>
      <c r="J29">
        <f t="shared" si="3"/>
        <v>0</v>
      </c>
      <c r="K29">
        <f t="shared" si="3"/>
        <v>0</v>
      </c>
      <c r="L29">
        <f t="shared" si="3"/>
        <v>0</v>
      </c>
      <c r="M29">
        <f t="shared" si="3"/>
        <v>0</v>
      </c>
    </row>
    <row r="44" spans="1:13" s="144" customFormat="1" ht="16.5" x14ac:dyDescent="0.3">
      <c r="A44" s="142" t="s">
        <v>197</v>
      </c>
      <c r="B44" s="144">
        <f>+B45+B50+B54+B63+B98</f>
        <v>0</v>
      </c>
      <c r="C44" s="144">
        <f>+C45+C50+C54+C63+C98</f>
        <v>0</v>
      </c>
      <c r="D44" s="144">
        <f t="shared" ref="D44:M44" si="4">+D45+D50+D54+D63+D98</f>
        <v>0</v>
      </c>
      <c r="E44" s="144">
        <f t="shared" si="4"/>
        <v>0</v>
      </c>
      <c r="F44" s="144">
        <f t="shared" si="4"/>
        <v>0</v>
      </c>
      <c r="G44" s="144">
        <f t="shared" si="4"/>
        <v>0</v>
      </c>
      <c r="H44" s="144">
        <f t="shared" si="4"/>
        <v>0</v>
      </c>
      <c r="I44" s="144">
        <f t="shared" si="4"/>
        <v>0</v>
      </c>
      <c r="J44" s="144">
        <f t="shared" si="4"/>
        <v>0</v>
      </c>
      <c r="K44" s="144">
        <f t="shared" si="4"/>
        <v>0</v>
      </c>
      <c r="L44" s="144">
        <f t="shared" si="4"/>
        <v>0</v>
      </c>
      <c r="M44" s="144">
        <f t="shared" si="4"/>
        <v>0</v>
      </c>
    </row>
    <row r="45" spans="1:13" s="135" customFormat="1" x14ac:dyDescent="0.25">
      <c r="A45" s="135" t="s">
        <v>199</v>
      </c>
      <c r="B45" s="135">
        <f>SUM(B46:B49)</f>
        <v>0</v>
      </c>
      <c r="C45" s="135">
        <f>SUM(C46:C49)</f>
        <v>0</v>
      </c>
      <c r="D45" s="135">
        <f t="shared" ref="D45:M45" si="5">SUM(D46:D49)</f>
        <v>0</v>
      </c>
      <c r="E45" s="135">
        <f t="shared" si="5"/>
        <v>0</v>
      </c>
      <c r="F45" s="135">
        <f t="shared" si="5"/>
        <v>0</v>
      </c>
      <c r="G45" s="135">
        <f t="shared" si="5"/>
        <v>0</v>
      </c>
      <c r="H45" s="135">
        <f t="shared" si="5"/>
        <v>0</v>
      </c>
      <c r="I45" s="135">
        <f t="shared" si="5"/>
        <v>0</v>
      </c>
      <c r="J45" s="135">
        <f t="shared" si="5"/>
        <v>0</v>
      </c>
      <c r="K45" s="135">
        <f t="shared" si="5"/>
        <v>0</v>
      </c>
      <c r="L45" s="135">
        <f t="shared" si="5"/>
        <v>0</v>
      </c>
      <c r="M45" s="135">
        <f t="shared" si="5"/>
        <v>0</v>
      </c>
    </row>
    <row r="46" spans="1:13" x14ac:dyDescent="0.25">
      <c r="A46" s="136" t="s">
        <v>202</v>
      </c>
    </row>
    <row r="47" spans="1:13" x14ac:dyDescent="0.25">
      <c r="A47" s="136" t="s">
        <v>6</v>
      </c>
    </row>
    <row r="48" spans="1:13" x14ac:dyDescent="0.25">
      <c r="A48" s="136" t="s">
        <v>200</v>
      </c>
    </row>
    <row r="49" spans="1:13" x14ac:dyDescent="0.25">
      <c r="A49" s="136" t="s">
        <v>201</v>
      </c>
    </row>
    <row r="50" spans="1:13" s="135" customFormat="1" x14ac:dyDescent="0.25">
      <c r="A50" s="135" t="s">
        <v>277</v>
      </c>
      <c r="B50" s="135">
        <f>SUM(B51:B53)</f>
        <v>0</v>
      </c>
      <c r="C50" s="135">
        <f>SUM(C51:C53)</f>
        <v>0</v>
      </c>
      <c r="D50" s="135">
        <f t="shared" ref="D50:M50" si="6">SUM(D51:D53)</f>
        <v>0</v>
      </c>
      <c r="E50" s="135">
        <f t="shared" si="6"/>
        <v>0</v>
      </c>
      <c r="F50" s="135">
        <f t="shared" si="6"/>
        <v>0</v>
      </c>
      <c r="G50" s="135">
        <f t="shared" si="6"/>
        <v>0</v>
      </c>
      <c r="H50" s="135">
        <f t="shared" si="6"/>
        <v>0</v>
      </c>
      <c r="I50" s="135">
        <f t="shared" si="6"/>
        <v>0</v>
      </c>
      <c r="J50" s="135">
        <f t="shared" si="6"/>
        <v>0</v>
      </c>
      <c r="K50" s="135">
        <f t="shared" si="6"/>
        <v>0</v>
      </c>
      <c r="L50" s="135">
        <f t="shared" si="6"/>
        <v>0</v>
      </c>
      <c r="M50" s="135">
        <f t="shared" si="6"/>
        <v>0</v>
      </c>
    </row>
    <row r="51" spans="1:13" x14ac:dyDescent="0.25">
      <c r="A51" s="136" t="s">
        <v>203</v>
      </c>
    </row>
    <row r="52" spans="1:13" x14ac:dyDescent="0.25">
      <c r="A52" s="136" t="s">
        <v>204</v>
      </c>
    </row>
    <row r="53" spans="1:13" x14ac:dyDescent="0.25">
      <c r="A53" s="136" t="s">
        <v>205</v>
      </c>
    </row>
    <row r="54" spans="1:13" s="135" customFormat="1" x14ac:dyDescent="0.25">
      <c r="A54" s="135" t="s">
        <v>55</v>
      </c>
      <c r="B54" s="135">
        <f>SUM(B55:B62)</f>
        <v>0</v>
      </c>
      <c r="C54" s="135">
        <f>SUM(C55:C62)</f>
        <v>0</v>
      </c>
      <c r="D54" s="135">
        <f t="shared" ref="D54:M54" si="7">SUM(D55:D62)</f>
        <v>0</v>
      </c>
      <c r="E54" s="135">
        <f t="shared" si="7"/>
        <v>0</v>
      </c>
      <c r="F54" s="135">
        <f t="shared" si="7"/>
        <v>0</v>
      </c>
      <c r="G54" s="135">
        <f t="shared" si="7"/>
        <v>0</v>
      </c>
      <c r="H54" s="135">
        <f t="shared" si="7"/>
        <v>0</v>
      </c>
      <c r="I54" s="135">
        <f t="shared" si="7"/>
        <v>0</v>
      </c>
      <c r="J54" s="135">
        <f t="shared" si="7"/>
        <v>0</v>
      </c>
      <c r="K54" s="135">
        <f t="shared" si="7"/>
        <v>0</v>
      </c>
      <c r="L54" s="135">
        <f t="shared" si="7"/>
        <v>0</v>
      </c>
      <c r="M54" s="135">
        <f t="shared" si="7"/>
        <v>0</v>
      </c>
    </row>
    <row r="55" spans="1:13" x14ac:dyDescent="0.25">
      <c r="A55" s="136" t="s">
        <v>67</v>
      </c>
    </row>
    <row r="56" spans="1:13" x14ac:dyDescent="0.25">
      <c r="A56" s="136" t="s">
        <v>109</v>
      </c>
    </row>
    <row r="57" spans="1:13" x14ac:dyDescent="0.25">
      <c r="A57" s="136" t="s">
        <v>206</v>
      </c>
    </row>
    <row r="58" spans="1:13" x14ac:dyDescent="0.25">
      <c r="A58" s="136" t="s">
        <v>69</v>
      </c>
    </row>
    <row r="59" spans="1:13" x14ac:dyDescent="0.25">
      <c r="A59" s="136" t="s">
        <v>207</v>
      </c>
    </row>
    <row r="60" spans="1:13" x14ac:dyDescent="0.25">
      <c r="A60" s="136" t="s">
        <v>71</v>
      </c>
    </row>
    <row r="61" spans="1:13" x14ac:dyDescent="0.25">
      <c r="A61" s="136" t="s">
        <v>72</v>
      </c>
    </row>
    <row r="62" spans="1:13" x14ac:dyDescent="0.25">
      <c r="A62" s="136" t="s">
        <v>73</v>
      </c>
    </row>
    <row r="63" spans="1:13" s="135" customFormat="1" x14ac:dyDescent="0.25">
      <c r="A63" s="135" t="s">
        <v>57</v>
      </c>
      <c r="B63" s="135">
        <f>SUM(B64:B97)</f>
        <v>0</v>
      </c>
      <c r="C63" s="135">
        <f>SUM(C64:C97)</f>
        <v>0</v>
      </c>
      <c r="D63" s="135">
        <f t="shared" ref="D63:M63" si="8">SUM(D64:D97)</f>
        <v>0</v>
      </c>
      <c r="E63" s="135">
        <f t="shared" si="8"/>
        <v>0</v>
      </c>
      <c r="F63" s="135">
        <f t="shared" si="8"/>
        <v>0</v>
      </c>
      <c r="G63" s="135">
        <f t="shared" si="8"/>
        <v>0</v>
      </c>
      <c r="H63" s="135">
        <f t="shared" si="8"/>
        <v>0</v>
      </c>
      <c r="I63" s="135">
        <f t="shared" si="8"/>
        <v>0</v>
      </c>
      <c r="J63" s="135">
        <f t="shared" si="8"/>
        <v>0</v>
      </c>
      <c r="K63" s="135">
        <f t="shared" si="8"/>
        <v>0</v>
      </c>
      <c r="L63" s="135">
        <f t="shared" si="8"/>
        <v>0</v>
      </c>
      <c r="M63" s="135">
        <f t="shared" si="8"/>
        <v>0</v>
      </c>
    </row>
    <row r="64" spans="1:13" x14ac:dyDescent="0.25">
      <c r="A64" s="136" t="s">
        <v>208</v>
      </c>
    </row>
    <row r="65" spans="1:1" x14ac:dyDescent="0.25">
      <c r="A65" s="136" t="s">
        <v>209</v>
      </c>
    </row>
    <row r="66" spans="1:1" x14ac:dyDescent="0.25">
      <c r="A66" s="136" t="s">
        <v>210</v>
      </c>
    </row>
    <row r="67" spans="1:1" x14ac:dyDescent="0.25">
      <c r="A67" s="136" t="s">
        <v>211</v>
      </c>
    </row>
    <row r="68" spans="1:1" x14ac:dyDescent="0.25">
      <c r="A68" s="136" t="s">
        <v>212</v>
      </c>
    </row>
    <row r="69" spans="1:1" x14ac:dyDescent="0.25">
      <c r="A69" s="136" t="s">
        <v>213</v>
      </c>
    </row>
    <row r="70" spans="1:1" x14ac:dyDescent="0.25">
      <c r="A70" s="136" t="s">
        <v>214</v>
      </c>
    </row>
    <row r="71" spans="1:1" x14ac:dyDescent="0.25">
      <c r="A71" s="136" t="s">
        <v>215</v>
      </c>
    </row>
    <row r="72" spans="1:1" x14ac:dyDescent="0.25">
      <c r="A72" s="136" t="s">
        <v>216</v>
      </c>
    </row>
    <row r="73" spans="1:1" x14ac:dyDescent="0.25">
      <c r="A73" s="136" t="s">
        <v>217</v>
      </c>
    </row>
    <row r="74" spans="1:1" x14ac:dyDescent="0.25">
      <c r="A74" s="136" t="s">
        <v>218</v>
      </c>
    </row>
    <row r="75" spans="1:1" x14ac:dyDescent="0.25">
      <c r="A75" s="136" t="s">
        <v>219</v>
      </c>
    </row>
    <row r="76" spans="1:1" x14ac:dyDescent="0.25">
      <c r="A76" s="136" t="s">
        <v>220</v>
      </c>
    </row>
    <row r="77" spans="1:1" x14ac:dyDescent="0.25">
      <c r="A77" s="136" t="s">
        <v>221</v>
      </c>
    </row>
    <row r="78" spans="1:1" x14ac:dyDescent="0.25">
      <c r="A78" s="136" t="s">
        <v>222</v>
      </c>
    </row>
    <row r="79" spans="1:1" x14ac:dyDescent="0.25">
      <c r="A79" s="136" t="s">
        <v>223</v>
      </c>
    </row>
    <row r="80" spans="1:1" x14ac:dyDescent="0.25">
      <c r="A80" s="136" t="s">
        <v>224</v>
      </c>
    </row>
    <row r="81" spans="1:1" x14ac:dyDescent="0.25">
      <c r="A81" s="136" t="s">
        <v>225</v>
      </c>
    </row>
    <row r="82" spans="1:1" x14ac:dyDescent="0.25">
      <c r="A82" s="136" t="s">
        <v>226</v>
      </c>
    </row>
    <row r="83" spans="1:1" x14ac:dyDescent="0.25">
      <c r="A83" s="136" t="s">
        <v>227</v>
      </c>
    </row>
    <row r="84" spans="1:1" x14ac:dyDescent="0.25">
      <c r="A84" s="136" t="s">
        <v>228</v>
      </c>
    </row>
    <row r="85" spans="1:1" x14ac:dyDescent="0.25">
      <c r="A85" s="136" t="s">
        <v>229</v>
      </c>
    </row>
    <row r="86" spans="1:1" x14ac:dyDescent="0.25">
      <c r="A86" s="136" t="s">
        <v>230</v>
      </c>
    </row>
    <row r="87" spans="1:1" x14ac:dyDescent="0.25">
      <c r="A87" s="136" t="s">
        <v>231</v>
      </c>
    </row>
    <row r="88" spans="1:1" x14ac:dyDescent="0.25">
      <c r="A88" s="136" t="s">
        <v>232</v>
      </c>
    </row>
    <row r="89" spans="1:1" x14ac:dyDescent="0.25">
      <c r="A89" s="136" t="s">
        <v>233</v>
      </c>
    </row>
    <row r="90" spans="1:1" x14ac:dyDescent="0.25">
      <c r="A90" s="136" t="s">
        <v>234</v>
      </c>
    </row>
    <row r="91" spans="1:1" x14ac:dyDescent="0.25">
      <c r="A91" s="136" t="s">
        <v>235</v>
      </c>
    </row>
    <row r="92" spans="1:1" x14ac:dyDescent="0.25">
      <c r="A92" s="136" t="s">
        <v>236</v>
      </c>
    </row>
    <row r="93" spans="1:1" x14ac:dyDescent="0.25">
      <c r="A93" s="136" t="s">
        <v>237</v>
      </c>
    </row>
    <row r="94" spans="1:1" x14ac:dyDescent="0.25">
      <c r="A94" s="136" t="s">
        <v>238</v>
      </c>
    </row>
    <row r="95" spans="1:1" x14ac:dyDescent="0.25">
      <c r="A95" s="136" t="s">
        <v>106</v>
      </c>
    </row>
    <row r="96" spans="1:1" x14ac:dyDescent="0.25">
      <c r="A96" s="136" t="s">
        <v>239</v>
      </c>
    </row>
    <row r="97" spans="1:13" x14ac:dyDescent="0.25">
      <c r="A97" s="136" t="s">
        <v>240</v>
      </c>
    </row>
    <row r="98" spans="1:13" s="135" customFormat="1" x14ac:dyDescent="0.25">
      <c r="A98" s="135" t="s">
        <v>64</v>
      </c>
      <c r="B98" s="135">
        <f>SUM(B99:B121)</f>
        <v>0</v>
      </c>
      <c r="C98" s="135">
        <f>SUM(C99:C121)</f>
        <v>0</v>
      </c>
      <c r="D98" s="135">
        <f t="shared" ref="D98:M98" si="9">SUM(D99:D121)</f>
        <v>0</v>
      </c>
      <c r="E98" s="135">
        <f t="shared" si="9"/>
        <v>0</v>
      </c>
      <c r="F98" s="135">
        <f t="shared" si="9"/>
        <v>0</v>
      </c>
      <c r="G98" s="135">
        <f t="shared" si="9"/>
        <v>0</v>
      </c>
      <c r="H98" s="135">
        <f t="shared" si="9"/>
        <v>0</v>
      </c>
      <c r="I98" s="135">
        <f t="shared" si="9"/>
        <v>0</v>
      </c>
      <c r="J98" s="135">
        <f t="shared" si="9"/>
        <v>0</v>
      </c>
      <c r="K98" s="135">
        <f t="shared" si="9"/>
        <v>0</v>
      </c>
      <c r="L98" s="135">
        <f t="shared" si="9"/>
        <v>0</v>
      </c>
      <c r="M98" s="135">
        <f t="shared" si="9"/>
        <v>0</v>
      </c>
    </row>
    <row r="99" spans="1:13" x14ac:dyDescent="0.25">
      <c r="A99" s="136" t="s">
        <v>241</v>
      </c>
    </row>
    <row r="100" spans="1:13" x14ac:dyDescent="0.25">
      <c r="A100" s="136" t="s">
        <v>242</v>
      </c>
    </row>
    <row r="101" spans="1:13" x14ac:dyDescent="0.25">
      <c r="A101" s="136" t="s">
        <v>243</v>
      </c>
    </row>
    <row r="102" spans="1:13" x14ac:dyDescent="0.25">
      <c r="A102" s="136" t="s">
        <v>244</v>
      </c>
    </row>
    <row r="103" spans="1:13" x14ac:dyDescent="0.25">
      <c r="A103" s="136" t="s">
        <v>245</v>
      </c>
    </row>
    <row r="104" spans="1:13" x14ac:dyDescent="0.25">
      <c r="A104" s="136" t="s">
        <v>246</v>
      </c>
    </row>
    <row r="105" spans="1:13" x14ac:dyDescent="0.25">
      <c r="A105" s="136" t="s">
        <v>247</v>
      </c>
    </row>
    <row r="106" spans="1:13" x14ac:dyDescent="0.25">
      <c r="A106" s="136" t="s">
        <v>248</v>
      </c>
    </row>
    <row r="107" spans="1:13" x14ac:dyDescent="0.25">
      <c r="A107" s="136" t="s">
        <v>249</v>
      </c>
    </row>
    <row r="108" spans="1:13" x14ac:dyDescent="0.25">
      <c r="A108" s="136" t="s">
        <v>250</v>
      </c>
    </row>
    <row r="109" spans="1:13" x14ac:dyDescent="0.25">
      <c r="A109" s="136" t="s">
        <v>251</v>
      </c>
    </row>
    <row r="110" spans="1:13" x14ac:dyDescent="0.25">
      <c r="A110" s="136" t="s">
        <v>252</v>
      </c>
    </row>
    <row r="111" spans="1:13" x14ac:dyDescent="0.25">
      <c r="A111" s="136" t="s">
        <v>253</v>
      </c>
    </row>
    <row r="112" spans="1:13" x14ac:dyDescent="0.25">
      <c r="A112" s="136" t="s">
        <v>254</v>
      </c>
    </row>
    <row r="113" spans="1:13" x14ac:dyDescent="0.25">
      <c r="A113" s="136" t="s">
        <v>255</v>
      </c>
    </row>
    <row r="114" spans="1:13" x14ac:dyDescent="0.25">
      <c r="A114" s="136" t="s">
        <v>256</v>
      </c>
    </row>
    <row r="115" spans="1:13" x14ac:dyDescent="0.25">
      <c r="A115" s="136" t="s">
        <v>257</v>
      </c>
    </row>
    <row r="116" spans="1:13" x14ac:dyDescent="0.25">
      <c r="A116" s="136" t="s">
        <v>258</v>
      </c>
    </row>
    <row r="117" spans="1:13" x14ac:dyDescent="0.25">
      <c r="A117" s="136" t="s">
        <v>259</v>
      </c>
    </row>
    <row r="118" spans="1:13" x14ac:dyDescent="0.25">
      <c r="A118" s="136" t="s">
        <v>260</v>
      </c>
    </row>
    <row r="119" spans="1:13" x14ac:dyDescent="0.25">
      <c r="A119" s="136" t="s">
        <v>261</v>
      </c>
    </row>
    <row r="120" spans="1:13" x14ac:dyDescent="0.25">
      <c r="A120" s="136" t="s">
        <v>262</v>
      </c>
    </row>
    <row r="121" spans="1:13" x14ac:dyDescent="0.25">
      <c r="A121" s="136" t="s">
        <v>263</v>
      </c>
    </row>
    <row r="124" spans="1:13" ht="15.75" x14ac:dyDescent="0.25">
      <c r="A124" s="143" t="s">
        <v>278</v>
      </c>
      <c r="B124">
        <f>+B44+B29</f>
        <v>0</v>
      </c>
      <c r="C124">
        <f>+C44+C29</f>
        <v>0</v>
      </c>
      <c r="D124">
        <f t="shared" ref="D124:M124" si="10">+D44+D29</f>
        <v>0</v>
      </c>
      <c r="E124">
        <f t="shared" si="10"/>
        <v>0</v>
      </c>
      <c r="F124">
        <f t="shared" si="10"/>
        <v>0</v>
      </c>
      <c r="G124">
        <f t="shared" si="10"/>
        <v>0</v>
      </c>
      <c r="H124">
        <f t="shared" si="10"/>
        <v>0</v>
      </c>
      <c r="I124">
        <f t="shared" si="10"/>
        <v>0</v>
      </c>
      <c r="J124">
        <f t="shared" si="10"/>
        <v>0</v>
      </c>
      <c r="K124">
        <f t="shared" si="10"/>
        <v>0</v>
      </c>
      <c r="L124">
        <f t="shared" si="10"/>
        <v>0</v>
      </c>
      <c r="M124">
        <f t="shared" si="10"/>
        <v>0</v>
      </c>
    </row>
    <row r="127" spans="1:13" ht="18.75" x14ac:dyDescent="0.3">
      <c r="A127" s="140" t="s">
        <v>198</v>
      </c>
      <c r="B127">
        <f>+B10+B24-B124</f>
        <v>1000</v>
      </c>
      <c r="C127">
        <f>+C10+C24-C124</f>
        <v>1000</v>
      </c>
      <c r="D127">
        <f t="shared" ref="D127:M127" si="11">+D10+D24-D124</f>
        <v>1000</v>
      </c>
      <c r="E127">
        <f t="shared" si="11"/>
        <v>1000</v>
      </c>
      <c r="F127">
        <f t="shared" si="11"/>
        <v>1000</v>
      </c>
      <c r="G127">
        <f t="shared" si="11"/>
        <v>1000</v>
      </c>
      <c r="H127">
        <f t="shared" si="11"/>
        <v>1000</v>
      </c>
      <c r="I127">
        <f t="shared" si="11"/>
        <v>1000</v>
      </c>
      <c r="J127">
        <f t="shared" si="11"/>
        <v>1000</v>
      </c>
      <c r="K127">
        <f t="shared" si="11"/>
        <v>1000</v>
      </c>
      <c r="L127">
        <f t="shared" si="11"/>
        <v>1000</v>
      </c>
      <c r="M127">
        <f t="shared" si="11"/>
        <v>1000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Resultatul</vt:lpstr>
      <vt:lpstr>Venituri</vt:lpstr>
      <vt:lpstr>Cheltuieli Totale</vt:lpstr>
      <vt:lpstr>Cheltuieli Administrative</vt:lpstr>
      <vt:lpstr>Cashflow</vt:lpstr>
      <vt:lpstr>'Cheltuieli Totale'!Print_Area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AsusPc</dc:creator>
  <cp:lastModifiedBy>Windows User</cp:lastModifiedBy>
  <cp:lastPrinted>2019-01-09T10:05:43Z</cp:lastPrinted>
  <dcterms:created xsi:type="dcterms:W3CDTF">2017-06-12T07:02:29Z</dcterms:created>
  <dcterms:modified xsi:type="dcterms:W3CDTF">2019-04-15T11:46:13Z</dcterms:modified>
</cp:coreProperties>
</file>